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108" windowWidth="8064" windowHeight="7692" tabRatio="566" activeTab="0"/>
  </bookViews>
  <sheets>
    <sheet name="スラブ1" sheetId="1" r:id="rId1"/>
    <sheet name="係数表" sheetId="2" state="hidden" r:id="rId2"/>
    <sheet name="Readme" sheetId="3" r:id="rId3"/>
  </sheets>
  <definedNames>
    <definedName name="_xlnm.Print_Area" localSheetId="0">'スラブ1'!$A$1:$Q$88</definedName>
  </definedNames>
  <calcPr fullCalcOnLoad="1"/>
</workbook>
</file>

<file path=xl/sharedStrings.xml><?xml version="1.0" encoding="utf-8"?>
<sst xmlns="http://schemas.openxmlformats.org/spreadsheetml/2006/main" count="478" uniqueCount="327">
  <si>
    <t>Mx1</t>
  </si>
  <si>
    <t>Qx1</t>
  </si>
  <si>
    <t>T1</t>
  </si>
  <si>
    <t>T0</t>
  </si>
  <si>
    <t>T2</t>
  </si>
  <si>
    <t>T3</t>
  </si>
  <si>
    <t>T4</t>
  </si>
  <si>
    <t>T5</t>
  </si>
  <si>
    <t>T6</t>
  </si>
  <si>
    <t>T7</t>
  </si>
  <si>
    <t>T8</t>
  </si>
  <si>
    <t>T9</t>
  </si>
  <si>
    <t>T10</t>
  </si>
  <si>
    <t>T11</t>
  </si>
  <si>
    <t>T12</t>
  </si>
  <si>
    <t>T13</t>
  </si>
  <si>
    <t>タイプ</t>
  </si>
  <si>
    <t>Fc</t>
  </si>
  <si>
    <t>SD</t>
  </si>
  <si>
    <t>SD</t>
  </si>
  <si>
    <t>lx</t>
  </si>
  <si>
    <t>ly</t>
  </si>
  <si>
    <t>(mm)</t>
  </si>
  <si>
    <t>(mm)</t>
  </si>
  <si>
    <t>t</t>
  </si>
  <si>
    <t>Type</t>
  </si>
  <si>
    <r>
      <t>(N/mm</t>
    </r>
    <r>
      <rPr>
        <vertAlign val="superscript"/>
        <sz val="11"/>
        <rFont val="ＭＳ Ｐ明朝"/>
        <family val="1"/>
      </rPr>
      <t>2</t>
    </r>
    <r>
      <rPr>
        <sz val="11"/>
        <rFont val="ＭＳ Ｐ明朝"/>
        <family val="1"/>
      </rPr>
      <t>)</t>
    </r>
  </si>
  <si>
    <t>X方向</t>
  </si>
  <si>
    <t>Y方向</t>
  </si>
  <si>
    <t xml:space="preserve"> ft</t>
  </si>
  <si>
    <t>Q</t>
  </si>
  <si>
    <t xml:space="preserve"> X方向</t>
  </si>
  <si>
    <t>fs=</t>
  </si>
  <si>
    <t>D</t>
  </si>
  <si>
    <t>D10</t>
  </si>
  <si>
    <t>D10+D13</t>
  </si>
  <si>
    <t>D10+D13</t>
  </si>
  <si>
    <t>D13</t>
  </si>
  <si>
    <t>D13+D16</t>
  </si>
  <si>
    <t>D16</t>
  </si>
  <si>
    <t>D16+D19</t>
  </si>
  <si>
    <t>D19</t>
  </si>
  <si>
    <t>D19+D22</t>
  </si>
  <si>
    <t>D22</t>
  </si>
  <si>
    <t>D22+D25</t>
  </si>
  <si>
    <t>D25</t>
  </si>
  <si>
    <t>最外径</t>
  </si>
  <si>
    <t>P</t>
  </si>
  <si>
    <t>ft=</t>
  </si>
  <si>
    <t>許容応力度</t>
  </si>
  <si>
    <t>スラブ名</t>
  </si>
  <si>
    <t>as</t>
  </si>
  <si>
    <t>たわみ</t>
  </si>
  <si>
    <t>ly/lx</t>
  </si>
  <si>
    <t>Mx2</t>
  </si>
  <si>
    <t>My1</t>
  </si>
  <si>
    <t>δ</t>
  </si>
  <si>
    <t>Qy1</t>
  </si>
  <si>
    <t>Mx3</t>
  </si>
  <si>
    <t>My2</t>
  </si>
  <si>
    <t>My3</t>
  </si>
  <si>
    <t>Qx2</t>
  </si>
  <si>
    <t>Qy2</t>
  </si>
  <si>
    <t>Type</t>
  </si>
  <si>
    <t>T4</t>
  </si>
  <si>
    <t>T8</t>
  </si>
  <si>
    <t>T9</t>
  </si>
  <si>
    <t>T10</t>
  </si>
  <si>
    <t>T11</t>
  </si>
  <si>
    <t>T12</t>
  </si>
  <si>
    <t>T13</t>
  </si>
  <si>
    <t>D10</t>
  </si>
  <si>
    <r>
      <t>at  (mm</t>
    </r>
    <r>
      <rPr>
        <vertAlign val="superscript"/>
        <sz val="11"/>
        <rFont val="ＭＳ Ｐ明朝"/>
        <family val="1"/>
      </rPr>
      <t>2</t>
    </r>
    <r>
      <rPr>
        <sz val="11"/>
        <rFont val="ＭＳ Ｐ明朝"/>
        <family val="1"/>
      </rPr>
      <t>)</t>
    </r>
  </si>
  <si>
    <t>設計ピッチ</t>
  </si>
  <si>
    <r>
      <t>τ (N/mm</t>
    </r>
    <r>
      <rPr>
        <vertAlign val="superscript"/>
        <sz val="11"/>
        <rFont val="ＭＳ Ｐ明朝"/>
        <family val="1"/>
      </rPr>
      <t>2</t>
    </r>
    <r>
      <rPr>
        <sz val="11"/>
        <rFont val="ＭＳ Ｐ明朝"/>
        <family val="1"/>
      </rPr>
      <t>)</t>
    </r>
  </si>
  <si>
    <t>fs</t>
  </si>
  <si>
    <t>応力算定 : M</t>
  </si>
  <si>
    <t>応力算定 : Q</t>
  </si>
  <si>
    <t>断面算定 : M</t>
  </si>
  <si>
    <t>断面算定 : Q</t>
  </si>
  <si>
    <t>T20</t>
  </si>
  <si>
    <t>Ec</t>
  </si>
  <si>
    <r>
      <t>(N/m</t>
    </r>
    <r>
      <rPr>
        <vertAlign val="superscript"/>
        <sz val="11"/>
        <rFont val="ＭＳ Ｐ明朝"/>
        <family val="1"/>
      </rPr>
      <t>2</t>
    </r>
    <r>
      <rPr>
        <sz val="11"/>
        <rFont val="ＭＳ Ｐ明朝"/>
        <family val="1"/>
      </rPr>
      <t>) : たわみ用wp</t>
    </r>
  </si>
  <si>
    <t>X方向dt</t>
  </si>
  <si>
    <t>Y方向dt</t>
  </si>
  <si>
    <t>P・lx</t>
  </si>
  <si>
    <t>本数/m</t>
  </si>
  <si>
    <t>φ</t>
  </si>
  <si>
    <t>Q(kN/m)</t>
  </si>
  <si>
    <t>P(kN/m)</t>
  </si>
  <si>
    <t>M(kNm/m)</t>
  </si>
  <si>
    <t>j (mm)</t>
  </si>
  <si>
    <t>d (mm)</t>
  </si>
  <si>
    <r>
      <t>E(N/mm</t>
    </r>
    <r>
      <rPr>
        <vertAlign val="superscript"/>
        <sz val="11"/>
        <rFont val="ＭＳ Ｐ明朝"/>
        <family val="1"/>
      </rPr>
      <t>2</t>
    </r>
    <r>
      <rPr>
        <sz val="11"/>
        <rFont val="ＭＳ Ｐ明朝"/>
        <family val="1"/>
      </rPr>
      <t>)</t>
    </r>
  </si>
  <si>
    <r>
      <t>t</t>
    </r>
    <r>
      <rPr>
        <sz val="10"/>
        <rFont val="ＭＳ Ｐ明朝"/>
        <family val="1"/>
      </rPr>
      <t>req</t>
    </r>
    <r>
      <rPr>
        <sz val="14"/>
        <rFont val="ＭＳ Ｐ明朝"/>
        <family val="1"/>
      </rPr>
      <t xml:space="preserve"> </t>
    </r>
    <r>
      <rPr>
        <vertAlign val="subscript"/>
        <sz val="14"/>
        <rFont val="ＭＳ Ｐ明朝"/>
        <family val="1"/>
      </rPr>
      <t>=</t>
    </r>
  </si>
  <si>
    <r>
      <t>M</t>
    </r>
    <r>
      <rPr>
        <sz val="10"/>
        <rFont val="ＭＳ Ｐ明朝"/>
        <family val="1"/>
      </rPr>
      <t>(kNm/m)</t>
    </r>
  </si>
  <si>
    <t>δe  (mm)</t>
  </si>
  <si>
    <t>計算ピッチ</t>
  </si>
  <si>
    <t>ν</t>
  </si>
  <si>
    <t>ρ</t>
  </si>
  <si>
    <t>fv (Hz)</t>
  </si>
  <si>
    <t>K・δe</t>
  </si>
  <si>
    <t>ⅰ) 本プログラムによる計算結果の妥当性については使用者自身により検証を行って下さい。</t>
  </si>
  <si>
    <t>ⅲ) 本プログラムの作成者は、本プログラムの使用により生じた金銭上の損害・逸失利益等に関しては、</t>
  </si>
  <si>
    <t xml:space="preserve">     上記ⅱ)の誤り等の理由にかかわらず一切の責任を負いかねますのでご了承下さい。</t>
  </si>
  <si>
    <t>ⅳ) 本プログラムの許可の無い複製・改造・配布は禁止します。</t>
  </si>
  <si>
    <t>までご連絡ください。</t>
  </si>
  <si>
    <t>　　　ただし確実にご回答する保証はいたしかねますので予めご了承ください。</t>
  </si>
  <si>
    <t>　　　下記宛にお問い合わせください。</t>
  </si>
  <si>
    <t>公開</t>
  </si>
  <si>
    <t>Ⅰ.使用方法</t>
  </si>
  <si>
    <r>
      <t>(N/m</t>
    </r>
    <r>
      <rPr>
        <vertAlign val="superscript"/>
        <sz val="11"/>
        <rFont val="ＭＳ Ｐ明朝"/>
        <family val="1"/>
      </rPr>
      <t>2</t>
    </r>
    <r>
      <rPr>
        <sz val="11"/>
        <rFont val="ＭＳ Ｐ明朝"/>
        <family val="1"/>
      </rPr>
      <t>) : 仕上 + LL</t>
    </r>
  </si>
  <si>
    <t>設計用の鉄筋ピッチを単位mmで入力します。</t>
  </si>
  <si>
    <t>せん断に対してはコンクリート断面の許容せん断応力度に対するチェックを行っています。</t>
  </si>
  <si>
    <t>曲げ応力から必要鉄筋断面積を算出しています。</t>
  </si>
  <si>
    <t>必要スラブ厚さ :</t>
  </si>
  <si>
    <t xml:space="preserve">・ </t>
  </si>
  <si>
    <t xml:space="preserve">  </t>
  </si>
  <si>
    <t xml:space="preserve">・ </t>
  </si>
  <si>
    <t>Type :</t>
  </si>
  <si>
    <t xml:space="preserve">・ </t>
  </si>
  <si>
    <t xml:space="preserve">・ </t>
  </si>
  <si>
    <t xml:space="preserve">・ </t>
  </si>
  <si>
    <t>P :</t>
  </si>
  <si>
    <r>
      <t>片持ちスラブの先端に集中荷重を考慮したい場合はPに1</t>
    </r>
    <r>
      <rPr>
        <sz val="11"/>
        <rFont val="ＭＳ Ｐ明朝"/>
        <family val="1"/>
      </rPr>
      <t>m幅当たりの荷重を入力します。</t>
    </r>
  </si>
  <si>
    <t>dt :</t>
  </si>
  <si>
    <t xml:space="preserve">・ </t>
  </si>
  <si>
    <t xml:space="preserve">・ </t>
  </si>
  <si>
    <r>
      <t xml:space="preserve">設計ピッチ </t>
    </r>
    <r>
      <rPr>
        <sz val="11"/>
        <rFont val="ＭＳ Ｐ明朝"/>
        <family val="1"/>
      </rPr>
      <t>:</t>
    </r>
  </si>
  <si>
    <t xml:space="preserve">・ </t>
  </si>
  <si>
    <r>
      <t xml:space="preserve">応力・たわみ </t>
    </r>
    <r>
      <rPr>
        <sz val="11"/>
        <rFont val="ＭＳ Ｐ明朝"/>
        <family val="1"/>
      </rPr>
      <t xml:space="preserve">: </t>
    </r>
  </si>
  <si>
    <t xml:space="preserve">・ </t>
  </si>
  <si>
    <t>断面算定 :</t>
  </si>
  <si>
    <t xml:space="preserve">・ </t>
  </si>
  <si>
    <r>
      <t xml:space="preserve">参考文献 </t>
    </r>
    <r>
      <rPr>
        <sz val="11"/>
        <rFont val="ＭＳ Ｐ明朝"/>
        <family val="1"/>
      </rPr>
      <t>:</t>
    </r>
  </si>
  <si>
    <t>Ver1.00</t>
  </si>
  <si>
    <r>
      <t xml:space="preserve">その他 </t>
    </r>
    <r>
      <rPr>
        <sz val="11"/>
        <rFont val="ＭＳ Ｐ明朝"/>
        <family val="1"/>
      </rPr>
      <t>:</t>
    </r>
  </si>
  <si>
    <t>ⅱ) 本プログラムは検証を行っていますが、万一誤り等がありましたら下記宛てまでご連絡下さい。</t>
  </si>
  <si>
    <r>
      <t>*　</t>
    </r>
    <r>
      <rPr>
        <sz val="11"/>
        <rFont val="ＭＳ Ｐ明朝"/>
        <family val="1"/>
      </rPr>
      <t>レイアウトはA</t>
    </r>
    <r>
      <rPr>
        <sz val="11"/>
        <rFont val="ＭＳ Ｐ明朝"/>
        <family val="1"/>
      </rPr>
      <t>4縦をイメージしています。</t>
    </r>
  </si>
  <si>
    <t>　　一枚のシートで２種類のスラブを計算できます。</t>
  </si>
  <si>
    <r>
      <t>l</t>
    </r>
    <r>
      <rPr>
        <sz val="11"/>
        <rFont val="ＭＳ Ｐ明朝"/>
        <family val="1"/>
      </rPr>
      <t>x,ly :</t>
    </r>
  </si>
  <si>
    <r>
      <t>ⅴ) プログラムに関するサポートは行いません。疑問・要望がある場合は　</t>
    </r>
    <r>
      <rPr>
        <sz val="11"/>
        <rFont val="ＭＳ Ｐ明朝"/>
        <family val="1"/>
      </rPr>
      <t xml:space="preserve">           </t>
    </r>
    <r>
      <rPr>
        <sz val="11"/>
        <rFont val="ＭＳ Ｐ明朝"/>
        <family val="1"/>
      </rPr>
      <t xml:space="preserve"> 構造設計工場　　</t>
    </r>
  </si>
  <si>
    <t>長期たわみを考慮する場合、弾性たわみに対する増大率として入力します。</t>
  </si>
  <si>
    <r>
      <t>w</t>
    </r>
    <r>
      <rPr>
        <sz val="11"/>
        <rFont val="ＭＳ Ｐ明朝"/>
        <family val="1"/>
      </rPr>
      <t>p</t>
    </r>
  </si>
  <si>
    <r>
      <t>w</t>
    </r>
    <r>
      <rPr>
        <sz val="11"/>
        <rFont val="ＭＳ Ｐ明朝"/>
        <family val="1"/>
      </rPr>
      <t>p'</t>
    </r>
  </si>
  <si>
    <r>
      <t>1.</t>
    </r>
    <r>
      <rPr>
        <sz val="11"/>
        <rFont val="ＭＳ Ｐ明朝"/>
        <family val="1"/>
      </rPr>
      <t>日本建築学会編｢鉄筋コンクリート構造計算規準・同解説｣　1982、</t>
    </r>
    <r>
      <rPr>
        <sz val="11"/>
        <rFont val="ＭＳ Ｐ明朝"/>
        <family val="1"/>
      </rPr>
      <t>1991、１999年版</t>
    </r>
  </si>
  <si>
    <r>
      <t>2.大崎順彦、彰国社、｢建築振動理論｣　</t>
    </r>
    <r>
      <rPr>
        <sz val="11"/>
        <rFont val="ＭＳ Ｐ明朝"/>
        <family val="1"/>
      </rPr>
      <t>1996</t>
    </r>
    <r>
      <rPr>
        <sz val="11"/>
        <rFont val="ＭＳ Ｐ明朝"/>
        <family val="1"/>
      </rPr>
      <t>年</t>
    </r>
  </si>
  <si>
    <t>に示された算定式により算出しています。</t>
  </si>
  <si>
    <r>
      <t>せん断力に対するその他のチェック(付着、定着等</t>
    </r>
    <r>
      <rPr>
        <sz val="11"/>
        <rFont val="ＭＳ Ｐ明朝"/>
        <family val="1"/>
      </rPr>
      <t>)は行っていません。拡張機能として将来考慮したいと思います。</t>
    </r>
  </si>
  <si>
    <r>
      <t xml:space="preserve">固有振動数 </t>
    </r>
    <r>
      <rPr>
        <sz val="11"/>
        <rFont val="ＭＳ Ｐ明朝"/>
        <family val="1"/>
      </rPr>
      <t>:</t>
    </r>
  </si>
  <si>
    <r>
      <t>４辺固定等分布荷重スラブは規準</t>
    </r>
    <r>
      <rPr>
        <sz val="11"/>
        <rFont val="ＭＳ Ｐ明朝"/>
        <family val="1"/>
      </rPr>
      <t>に示された算定式より算出しています。</t>
    </r>
  </si>
  <si>
    <t>片持ちスラブは理論式より応力・たわみを算出しています。</t>
  </si>
  <si>
    <r>
      <t>T</t>
    </r>
    <r>
      <rPr>
        <sz val="11"/>
        <rFont val="ＭＳ Ｐ明朝"/>
        <family val="1"/>
      </rPr>
      <t>7--&gt;片持ちスラブとして</t>
    </r>
  </si>
  <si>
    <r>
      <t>T</t>
    </r>
    <r>
      <rPr>
        <sz val="11"/>
        <rFont val="ＭＳ Ｐ明朝"/>
        <family val="1"/>
      </rPr>
      <t>8,T9,T10,T11,T12--&gt;4辺単純支持スラブとして</t>
    </r>
  </si>
  <si>
    <t>片持ちスラブ以外は全て周辺固定支持スラブとして日本建築学会編｢鉄筋コンクリート構造計算規準・同解説｣(以下規準と呼ぶ)</t>
  </si>
  <si>
    <t>4辺固定、4辺単純支持、3辺固定1辺自由及び片持ちスラブは、参考文献2に示された方法により一次固有振動数を算定しています。</t>
  </si>
  <si>
    <t>*　データ保存はブックに任意の名前をつけて保存して下さい。</t>
  </si>
  <si>
    <t>λ =</t>
  </si>
  <si>
    <t>D16</t>
  </si>
  <si>
    <t>応力は全て長期として扱います。</t>
  </si>
  <si>
    <t>γ</t>
  </si>
  <si>
    <t>w0</t>
  </si>
  <si>
    <t xml:space="preserve">α1 </t>
  </si>
  <si>
    <t xml:space="preserve">α2 </t>
  </si>
  <si>
    <r>
      <t>w1・lx</t>
    </r>
    <r>
      <rPr>
        <vertAlign val="superscript"/>
        <sz val="11"/>
        <rFont val="ＭＳ Ｐ明朝"/>
        <family val="1"/>
      </rPr>
      <t>2</t>
    </r>
  </si>
  <si>
    <r>
      <t>w2</t>
    </r>
    <r>
      <rPr>
        <sz val="11"/>
        <rFont val="ＭＳ Ｐ明朝"/>
        <family val="1"/>
      </rPr>
      <t>・lx</t>
    </r>
    <r>
      <rPr>
        <vertAlign val="superscript"/>
        <sz val="11"/>
        <rFont val="ＭＳ Ｐ明朝"/>
        <family val="1"/>
      </rPr>
      <t>2</t>
    </r>
  </si>
  <si>
    <t xml:space="preserve">w1 : </t>
  </si>
  <si>
    <t>w1・lx</t>
  </si>
  <si>
    <t>w2・lx</t>
  </si>
  <si>
    <t>設計用荷重</t>
  </si>
  <si>
    <r>
      <t>(N/m</t>
    </r>
    <r>
      <rPr>
        <vertAlign val="superscript"/>
        <sz val="11"/>
        <rFont val="ＭＳ Ｐ明朝"/>
        <family val="1"/>
      </rPr>
      <t>2</t>
    </r>
    <r>
      <rPr>
        <sz val="11"/>
        <rFont val="ＭＳ Ｐ明朝"/>
        <family val="1"/>
      </rPr>
      <t>)</t>
    </r>
  </si>
  <si>
    <t>w1'</t>
  </si>
  <si>
    <t>w2'</t>
  </si>
  <si>
    <t xml:space="preserve">w1',w2' : </t>
  </si>
  <si>
    <t>増大 K</t>
  </si>
  <si>
    <t>α1'</t>
  </si>
  <si>
    <t>α2'</t>
  </si>
  <si>
    <t>δ2(mm)</t>
  </si>
  <si>
    <t>P(N/m)</t>
  </si>
  <si>
    <t xml:space="preserve">wd : </t>
  </si>
  <si>
    <t>w0</t>
  </si>
  <si>
    <r>
      <t>w</t>
    </r>
    <r>
      <rPr>
        <sz val="11"/>
        <rFont val="ＭＳ Ｐ明朝"/>
        <family val="1"/>
      </rPr>
      <t xml:space="preserve">p </t>
    </r>
    <r>
      <rPr>
        <sz val="11"/>
        <rFont val="ＭＳ Ｐ明朝"/>
        <family val="1"/>
      </rPr>
      <t>(仕上 + LL</t>
    </r>
    <r>
      <rPr>
        <sz val="11"/>
        <rFont val="ＭＳ Ｐ明朝"/>
        <family val="1"/>
      </rPr>
      <t xml:space="preserve">) +  wd (スラブ自重) </t>
    </r>
  </si>
  <si>
    <t>wd + wp</t>
  </si>
  <si>
    <t>w1'=wp'+wd , w2'=w0　　(たわみ用)</t>
  </si>
  <si>
    <r>
      <t>(N/m</t>
    </r>
    <r>
      <rPr>
        <vertAlign val="superscript"/>
        <sz val="11"/>
        <rFont val="ＭＳ Ｐ明朝"/>
        <family val="1"/>
      </rPr>
      <t>2</t>
    </r>
    <r>
      <rPr>
        <sz val="11"/>
        <rFont val="ＭＳ Ｐ明朝"/>
        <family val="1"/>
      </rPr>
      <t>) : 変分布荷重</t>
    </r>
  </si>
  <si>
    <t>固有1次振動数</t>
  </si>
  <si>
    <t>使用鉄筋</t>
  </si>
  <si>
    <t>γ :</t>
  </si>
  <si>
    <r>
      <t>(kN/m</t>
    </r>
    <r>
      <rPr>
        <vertAlign val="superscript"/>
        <sz val="11"/>
        <rFont val="ＭＳ Ｐ明朝"/>
        <family val="1"/>
      </rPr>
      <t>3</t>
    </r>
    <r>
      <rPr>
        <sz val="11"/>
        <rFont val="ＭＳ Ｐ明朝"/>
        <family val="1"/>
      </rPr>
      <t xml:space="preserve">) : </t>
    </r>
    <r>
      <rPr>
        <sz val="11"/>
        <rFont val="ＭＳ Ｐ明朝"/>
        <family val="1"/>
      </rPr>
      <t>RC</t>
    </r>
    <r>
      <rPr>
        <sz val="11"/>
        <rFont val="ＭＳ Ｐ明朝"/>
        <family val="1"/>
      </rPr>
      <t>の単重</t>
    </r>
  </si>
  <si>
    <r>
      <t>w0</t>
    </r>
    <r>
      <rPr>
        <sz val="11"/>
        <rFont val="ＭＳ Ｐ明朝"/>
        <family val="1"/>
      </rPr>
      <t xml:space="preserve"> :</t>
    </r>
  </si>
  <si>
    <t>wp :</t>
  </si>
  <si>
    <t>wp' :</t>
  </si>
  <si>
    <t>t :</t>
  </si>
  <si>
    <t>スラブ厚さ</t>
  </si>
  <si>
    <r>
      <t>F</t>
    </r>
    <r>
      <rPr>
        <sz val="11"/>
        <rFont val="ＭＳ Ｐ明朝"/>
        <family val="1"/>
      </rPr>
      <t>c</t>
    </r>
    <r>
      <rPr>
        <sz val="11"/>
        <rFont val="ＭＳ Ｐ明朝"/>
        <family val="1"/>
      </rPr>
      <t xml:space="preserve"> :</t>
    </r>
  </si>
  <si>
    <r>
      <t>S</t>
    </r>
    <r>
      <rPr>
        <sz val="11"/>
        <rFont val="ＭＳ Ｐ明朝"/>
        <family val="1"/>
      </rPr>
      <t>D</t>
    </r>
    <r>
      <rPr>
        <sz val="11"/>
        <rFont val="ＭＳ Ｐ明朝"/>
        <family val="1"/>
      </rPr>
      <t xml:space="preserve"> :</t>
    </r>
  </si>
  <si>
    <t>コンクリート設計基準強度をリストより選択します。</t>
  </si>
  <si>
    <t>鉄筋強度をリストより選択します。</t>
  </si>
  <si>
    <r>
      <t>仕上重量 + LL</t>
    </r>
    <r>
      <rPr>
        <sz val="11"/>
        <rFont val="ＭＳ Ｐ明朝"/>
        <family val="1"/>
      </rPr>
      <t>(積載荷重</t>
    </r>
    <r>
      <rPr>
        <sz val="11"/>
        <rFont val="ＭＳ Ｐ明朝"/>
        <family val="1"/>
      </rPr>
      <t>)</t>
    </r>
    <r>
      <rPr>
        <sz val="11"/>
        <rFont val="ＭＳ Ｐ明朝"/>
        <family val="1"/>
      </rPr>
      <t>　を入力してください。</t>
    </r>
  </si>
  <si>
    <r>
      <t>仕上重量</t>
    </r>
    <r>
      <rPr>
        <sz val="11"/>
        <rFont val="ＭＳ Ｐ明朝"/>
        <family val="1"/>
      </rPr>
      <t xml:space="preserve"> +  </t>
    </r>
    <r>
      <rPr>
        <sz val="11"/>
        <rFont val="ＭＳ Ｐ明朝"/>
        <family val="1"/>
      </rPr>
      <t>たわみ計算用の積載荷重を</t>
    </r>
    <r>
      <rPr>
        <sz val="11"/>
        <rFont val="ＭＳ Ｐ明朝"/>
        <family val="1"/>
      </rPr>
      <t>入力します。</t>
    </r>
    <r>
      <rPr>
        <sz val="11"/>
        <color indexed="10"/>
        <rFont val="ＭＳ Ｐ明朝"/>
        <family val="1"/>
      </rPr>
      <t>ゼロを入力しますと固定荷重のみによるたわみになりますので注意してください。</t>
    </r>
  </si>
  <si>
    <t>スラブタイプにより辺長比λがRC規準の図表にない場合、応力・たわみ係数αをゼロとします。適用範囲内の数値で検討してください。</t>
  </si>
  <si>
    <r>
      <t>スラブ上下端から引張鉄筋中心までの距離をX</t>
    </r>
    <r>
      <rPr>
        <sz val="11"/>
        <rFont val="ＭＳ Ｐ明朝"/>
        <family val="1"/>
      </rPr>
      <t>Y</t>
    </r>
    <r>
      <rPr>
        <sz val="11"/>
        <rFont val="ＭＳ Ｐ明朝"/>
        <family val="1"/>
      </rPr>
      <t>各方向共入力してください。</t>
    </r>
  </si>
  <si>
    <r>
      <t xml:space="preserve">使用鉄筋 </t>
    </r>
    <r>
      <rPr>
        <sz val="11"/>
        <rFont val="ＭＳ Ｐ明朝"/>
        <family val="1"/>
      </rPr>
      <t>:</t>
    </r>
  </si>
  <si>
    <t>増大K :</t>
  </si>
  <si>
    <r>
      <t xml:space="preserve">λ </t>
    </r>
    <r>
      <rPr>
        <sz val="11"/>
        <rFont val="ＭＳ Ｐ明朝"/>
        <family val="1"/>
      </rPr>
      <t>:</t>
    </r>
  </si>
  <si>
    <r>
      <t>スラブ辺長比　l</t>
    </r>
    <r>
      <rPr>
        <sz val="11"/>
        <rFont val="ＭＳ Ｐ明朝"/>
        <family val="1"/>
      </rPr>
      <t>y/lx</t>
    </r>
  </si>
  <si>
    <r>
      <t>treq</t>
    </r>
    <r>
      <rPr>
        <sz val="11"/>
        <rFont val="ＭＳ Ｐ明朝"/>
        <family val="1"/>
      </rPr>
      <t xml:space="preserve"> </t>
    </r>
    <r>
      <rPr>
        <sz val="11"/>
        <rFont val="ＭＳ Ｐ明朝"/>
        <family val="1"/>
      </rPr>
      <t>:</t>
    </r>
  </si>
  <si>
    <t>スラブ必要厚さ</t>
  </si>
  <si>
    <r>
      <t>fs</t>
    </r>
    <r>
      <rPr>
        <sz val="11"/>
        <rFont val="ＭＳ Ｐ明朝"/>
        <family val="1"/>
      </rPr>
      <t xml:space="preserve"> </t>
    </r>
    <r>
      <rPr>
        <sz val="11"/>
        <rFont val="ＭＳ Ｐ明朝"/>
        <family val="1"/>
      </rPr>
      <t>:</t>
    </r>
  </si>
  <si>
    <r>
      <t>ft</t>
    </r>
    <r>
      <rPr>
        <sz val="11"/>
        <rFont val="ＭＳ Ｐ明朝"/>
        <family val="1"/>
      </rPr>
      <t xml:space="preserve"> </t>
    </r>
    <r>
      <rPr>
        <sz val="11"/>
        <rFont val="ＭＳ Ｐ明朝"/>
        <family val="1"/>
      </rPr>
      <t>:</t>
    </r>
  </si>
  <si>
    <t>コンクリート長期せん断許容応力度</t>
  </si>
  <si>
    <t>鉄筋長期引張許容応力度</t>
  </si>
  <si>
    <r>
      <t xml:space="preserve">α1 </t>
    </r>
    <r>
      <rPr>
        <sz val="11"/>
        <rFont val="ＭＳ Ｐ明朝"/>
        <family val="1"/>
      </rPr>
      <t>:</t>
    </r>
  </si>
  <si>
    <r>
      <t xml:space="preserve">α2 </t>
    </r>
    <r>
      <rPr>
        <sz val="11"/>
        <rFont val="ＭＳ Ｐ明朝"/>
        <family val="1"/>
      </rPr>
      <t>:</t>
    </r>
  </si>
  <si>
    <r>
      <t>w1</t>
    </r>
    <r>
      <rPr>
        <sz val="11"/>
        <rFont val="ＭＳ Ｐ明朝"/>
        <family val="1"/>
      </rPr>
      <t xml:space="preserve"> </t>
    </r>
    <r>
      <rPr>
        <sz val="11"/>
        <rFont val="ＭＳ Ｐ明朝"/>
        <family val="1"/>
      </rPr>
      <t>:</t>
    </r>
  </si>
  <si>
    <r>
      <t xml:space="preserve">仕上重量 </t>
    </r>
    <r>
      <rPr>
        <sz val="11"/>
        <rFont val="ＭＳ Ｐ明朝"/>
        <family val="1"/>
      </rPr>
      <t>+ LL + スラブ自重</t>
    </r>
  </si>
  <si>
    <r>
      <t>w2</t>
    </r>
    <r>
      <rPr>
        <sz val="11"/>
        <rFont val="ＭＳ Ｐ明朝"/>
        <family val="1"/>
      </rPr>
      <t xml:space="preserve"> </t>
    </r>
    <r>
      <rPr>
        <sz val="11"/>
        <rFont val="ＭＳ Ｐ明朝"/>
        <family val="1"/>
      </rPr>
      <t>:</t>
    </r>
  </si>
  <si>
    <r>
      <t>M</t>
    </r>
    <r>
      <rPr>
        <sz val="11"/>
        <rFont val="ＭＳ Ｐ明朝"/>
        <family val="1"/>
      </rPr>
      <t xml:space="preserve"> </t>
    </r>
    <r>
      <rPr>
        <sz val="11"/>
        <rFont val="ＭＳ Ｐ明朝"/>
        <family val="1"/>
      </rPr>
      <t>:</t>
    </r>
  </si>
  <si>
    <t>スラブ曲げ応力</t>
  </si>
  <si>
    <r>
      <t>Mx1</t>
    </r>
    <r>
      <rPr>
        <sz val="11"/>
        <rFont val="ＭＳ Ｐ明朝"/>
        <family val="1"/>
      </rPr>
      <t xml:space="preserve"> </t>
    </r>
    <r>
      <rPr>
        <sz val="11"/>
        <rFont val="ＭＳ Ｐ明朝"/>
        <family val="1"/>
      </rPr>
      <t>:</t>
    </r>
  </si>
  <si>
    <t>短辺方向・端部モーメント</t>
  </si>
  <si>
    <r>
      <t>Mx2</t>
    </r>
    <r>
      <rPr>
        <sz val="11"/>
        <rFont val="ＭＳ Ｐ明朝"/>
        <family val="1"/>
      </rPr>
      <t xml:space="preserve"> </t>
    </r>
    <r>
      <rPr>
        <sz val="11"/>
        <rFont val="ＭＳ Ｐ明朝"/>
        <family val="1"/>
      </rPr>
      <t>:</t>
    </r>
  </si>
  <si>
    <t>短辺方向・中央モーメント</t>
  </si>
  <si>
    <r>
      <t>My1</t>
    </r>
    <r>
      <rPr>
        <sz val="11"/>
        <rFont val="ＭＳ Ｐ明朝"/>
        <family val="1"/>
      </rPr>
      <t xml:space="preserve"> </t>
    </r>
    <r>
      <rPr>
        <sz val="11"/>
        <rFont val="ＭＳ Ｐ明朝"/>
        <family val="1"/>
      </rPr>
      <t>:</t>
    </r>
  </si>
  <si>
    <r>
      <t>My2</t>
    </r>
    <r>
      <rPr>
        <sz val="11"/>
        <rFont val="ＭＳ Ｐ明朝"/>
        <family val="1"/>
      </rPr>
      <t xml:space="preserve"> </t>
    </r>
    <r>
      <rPr>
        <sz val="11"/>
        <rFont val="ＭＳ Ｐ明朝"/>
        <family val="1"/>
      </rPr>
      <t>:</t>
    </r>
  </si>
  <si>
    <r>
      <t>My3</t>
    </r>
    <r>
      <rPr>
        <sz val="11"/>
        <rFont val="ＭＳ Ｐ明朝"/>
        <family val="1"/>
      </rPr>
      <t xml:space="preserve"> </t>
    </r>
    <r>
      <rPr>
        <sz val="11"/>
        <rFont val="ＭＳ Ｐ明朝"/>
        <family val="1"/>
      </rPr>
      <t>:</t>
    </r>
  </si>
  <si>
    <r>
      <t>Mx3</t>
    </r>
    <r>
      <rPr>
        <sz val="11"/>
        <rFont val="ＭＳ Ｐ明朝"/>
        <family val="1"/>
      </rPr>
      <t xml:space="preserve"> </t>
    </r>
    <r>
      <rPr>
        <sz val="11"/>
        <rFont val="ＭＳ Ｐ明朝"/>
        <family val="1"/>
      </rPr>
      <t>:</t>
    </r>
  </si>
  <si>
    <t>長辺方向・端部モーメント</t>
  </si>
  <si>
    <t>長辺方向・中央モーメント</t>
  </si>
  <si>
    <t>長辺方向・端部モーメント</t>
  </si>
  <si>
    <r>
      <t>Qx1</t>
    </r>
    <r>
      <rPr>
        <sz val="11"/>
        <rFont val="ＭＳ Ｐ明朝"/>
        <family val="1"/>
      </rPr>
      <t xml:space="preserve"> </t>
    </r>
    <r>
      <rPr>
        <sz val="11"/>
        <rFont val="ＭＳ Ｐ明朝"/>
        <family val="1"/>
      </rPr>
      <t>:</t>
    </r>
  </si>
  <si>
    <t>短辺方向せん断力</t>
  </si>
  <si>
    <t>　　　　　〃</t>
  </si>
  <si>
    <r>
      <t>Qx2</t>
    </r>
    <r>
      <rPr>
        <sz val="11"/>
        <rFont val="ＭＳ Ｐ明朝"/>
        <family val="1"/>
      </rPr>
      <t xml:space="preserve"> </t>
    </r>
    <r>
      <rPr>
        <sz val="11"/>
        <rFont val="ＭＳ Ｐ明朝"/>
        <family val="1"/>
      </rPr>
      <t>:</t>
    </r>
  </si>
  <si>
    <r>
      <t>Qy1</t>
    </r>
    <r>
      <rPr>
        <sz val="11"/>
        <rFont val="ＭＳ Ｐ明朝"/>
        <family val="1"/>
      </rPr>
      <t xml:space="preserve"> </t>
    </r>
    <r>
      <rPr>
        <sz val="11"/>
        <rFont val="ＭＳ Ｐ明朝"/>
        <family val="1"/>
      </rPr>
      <t>:</t>
    </r>
  </si>
  <si>
    <r>
      <t>Qy2</t>
    </r>
    <r>
      <rPr>
        <sz val="11"/>
        <rFont val="ＭＳ Ｐ明朝"/>
        <family val="1"/>
      </rPr>
      <t xml:space="preserve"> </t>
    </r>
    <r>
      <rPr>
        <sz val="11"/>
        <rFont val="ＭＳ Ｐ明朝"/>
        <family val="1"/>
      </rPr>
      <t>:</t>
    </r>
  </si>
  <si>
    <t>長辺方向せん断力</t>
  </si>
  <si>
    <r>
      <t>Q</t>
    </r>
    <r>
      <rPr>
        <sz val="11"/>
        <rFont val="ＭＳ Ｐ明朝"/>
        <family val="1"/>
      </rPr>
      <t xml:space="preserve"> </t>
    </r>
    <r>
      <rPr>
        <sz val="11"/>
        <rFont val="ＭＳ Ｐ明朝"/>
        <family val="1"/>
      </rPr>
      <t>:</t>
    </r>
  </si>
  <si>
    <t>スラブせん断応力</t>
  </si>
  <si>
    <r>
      <t>atx1</t>
    </r>
    <r>
      <rPr>
        <sz val="11"/>
        <rFont val="ＭＳ Ｐ明朝"/>
        <family val="1"/>
      </rPr>
      <t xml:space="preserve"> </t>
    </r>
    <r>
      <rPr>
        <sz val="11"/>
        <rFont val="ＭＳ Ｐ明朝"/>
        <family val="1"/>
      </rPr>
      <t>:</t>
    </r>
  </si>
  <si>
    <t>短辺方向・端部必要鉄筋断面積</t>
  </si>
  <si>
    <r>
      <t>atx2</t>
    </r>
    <r>
      <rPr>
        <sz val="11"/>
        <rFont val="ＭＳ Ｐ明朝"/>
        <family val="1"/>
      </rPr>
      <t xml:space="preserve"> </t>
    </r>
    <r>
      <rPr>
        <sz val="11"/>
        <rFont val="ＭＳ Ｐ明朝"/>
        <family val="1"/>
      </rPr>
      <t>:</t>
    </r>
  </si>
  <si>
    <r>
      <t>atx3</t>
    </r>
    <r>
      <rPr>
        <sz val="11"/>
        <rFont val="ＭＳ Ｐ明朝"/>
        <family val="1"/>
      </rPr>
      <t xml:space="preserve"> </t>
    </r>
    <r>
      <rPr>
        <sz val="11"/>
        <rFont val="ＭＳ Ｐ明朝"/>
        <family val="1"/>
      </rPr>
      <t>:</t>
    </r>
  </si>
  <si>
    <t>短辺方向・中央必要鉄筋断面積</t>
  </si>
  <si>
    <r>
      <t>aty1</t>
    </r>
    <r>
      <rPr>
        <sz val="11"/>
        <rFont val="ＭＳ Ｐ明朝"/>
        <family val="1"/>
      </rPr>
      <t xml:space="preserve"> </t>
    </r>
    <r>
      <rPr>
        <sz val="11"/>
        <rFont val="ＭＳ Ｐ明朝"/>
        <family val="1"/>
      </rPr>
      <t>:</t>
    </r>
  </si>
  <si>
    <r>
      <t>aty2</t>
    </r>
    <r>
      <rPr>
        <sz val="11"/>
        <rFont val="ＭＳ Ｐ明朝"/>
        <family val="1"/>
      </rPr>
      <t xml:space="preserve"> </t>
    </r>
    <r>
      <rPr>
        <sz val="11"/>
        <rFont val="ＭＳ Ｐ明朝"/>
        <family val="1"/>
      </rPr>
      <t>:</t>
    </r>
  </si>
  <si>
    <r>
      <t>aty3</t>
    </r>
    <r>
      <rPr>
        <sz val="11"/>
        <rFont val="ＭＳ Ｐ明朝"/>
        <family val="1"/>
      </rPr>
      <t xml:space="preserve"> </t>
    </r>
    <r>
      <rPr>
        <sz val="11"/>
        <rFont val="ＭＳ Ｐ明朝"/>
        <family val="1"/>
      </rPr>
      <t>:</t>
    </r>
  </si>
  <si>
    <t>長辺方向・端部必要鉄筋断面積</t>
  </si>
  <si>
    <t>長辺方向・中央必要鉄筋断面積</t>
  </si>
  <si>
    <r>
      <t>d</t>
    </r>
    <r>
      <rPr>
        <sz val="11"/>
        <rFont val="ＭＳ Ｐ明朝"/>
        <family val="1"/>
      </rPr>
      <t xml:space="preserve"> </t>
    </r>
    <r>
      <rPr>
        <sz val="11"/>
        <rFont val="ＭＳ Ｐ明朝"/>
        <family val="1"/>
      </rPr>
      <t>:</t>
    </r>
  </si>
  <si>
    <t>有効せい</t>
  </si>
  <si>
    <r>
      <t>j</t>
    </r>
    <r>
      <rPr>
        <sz val="11"/>
        <rFont val="ＭＳ Ｐ明朝"/>
        <family val="1"/>
      </rPr>
      <t xml:space="preserve"> </t>
    </r>
    <r>
      <rPr>
        <sz val="11"/>
        <rFont val="ＭＳ Ｐ明朝"/>
        <family val="1"/>
      </rPr>
      <t>:</t>
    </r>
  </si>
  <si>
    <r>
      <t>d</t>
    </r>
    <r>
      <rPr>
        <sz val="11"/>
        <rFont val="ＭＳ Ｐ明朝"/>
        <family val="1"/>
      </rPr>
      <t>*7/8</t>
    </r>
  </si>
  <si>
    <r>
      <t>τx</t>
    </r>
    <r>
      <rPr>
        <sz val="11"/>
        <rFont val="ＭＳ Ｐ明朝"/>
        <family val="1"/>
      </rPr>
      <t>1 :</t>
    </r>
  </si>
  <si>
    <t>短辺方向・端部せん断応力度</t>
  </si>
  <si>
    <r>
      <t>τx2</t>
    </r>
    <r>
      <rPr>
        <sz val="11"/>
        <rFont val="ＭＳ Ｐ明朝"/>
        <family val="1"/>
      </rPr>
      <t xml:space="preserve"> :</t>
    </r>
  </si>
  <si>
    <r>
      <t>τ</t>
    </r>
    <r>
      <rPr>
        <sz val="11"/>
        <rFont val="ＭＳ Ｐ明朝"/>
        <family val="1"/>
      </rPr>
      <t>y</t>
    </r>
    <r>
      <rPr>
        <sz val="11"/>
        <rFont val="ＭＳ Ｐ明朝"/>
        <family val="1"/>
      </rPr>
      <t>1 :</t>
    </r>
  </si>
  <si>
    <r>
      <t>τ</t>
    </r>
    <r>
      <rPr>
        <sz val="11"/>
        <rFont val="ＭＳ Ｐ明朝"/>
        <family val="1"/>
      </rPr>
      <t>y</t>
    </r>
    <r>
      <rPr>
        <sz val="11"/>
        <rFont val="ＭＳ Ｐ明朝"/>
        <family val="1"/>
      </rPr>
      <t>2</t>
    </r>
    <r>
      <rPr>
        <sz val="11"/>
        <rFont val="ＭＳ Ｐ明朝"/>
        <family val="1"/>
      </rPr>
      <t xml:space="preserve"> :</t>
    </r>
  </si>
  <si>
    <t>長辺方向・端部せん断応力度</t>
  </si>
  <si>
    <r>
      <t>α1</t>
    </r>
    <r>
      <rPr>
        <sz val="11"/>
        <rFont val="ＭＳ Ｐ明朝"/>
        <family val="1"/>
      </rPr>
      <t>'</t>
    </r>
    <r>
      <rPr>
        <sz val="11"/>
        <rFont val="ＭＳ Ｐ明朝"/>
        <family val="1"/>
      </rPr>
      <t xml:space="preserve"> </t>
    </r>
    <r>
      <rPr>
        <sz val="11"/>
        <rFont val="ＭＳ Ｐ明朝"/>
        <family val="1"/>
      </rPr>
      <t>:</t>
    </r>
  </si>
  <si>
    <r>
      <t>α2</t>
    </r>
    <r>
      <rPr>
        <sz val="11"/>
        <rFont val="ＭＳ Ｐ明朝"/>
        <family val="1"/>
      </rPr>
      <t>'</t>
    </r>
    <r>
      <rPr>
        <sz val="11"/>
        <rFont val="ＭＳ Ｐ明朝"/>
        <family val="1"/>
      </rPr>
      <t xml:space="preserve"> </t>
    </r>
    <r>
      <rPr>
        <sz val="11"/>
        <rFont val="ＭＳ Ｐ明朝"/>
        <family val="1"/>
      </rPr>
      <t>:</t>
    </r>
  </si>
  <si>
    <r>
      <t>w1'</t>
    </r>
    <r>
      <rPr>
        <sz val="11"/>
        <rFont val="ＭＳ Ｐ明朝"/>
        <family val="1"/>
      </rPr>
      <t xml:space="preserve"> </t>
    </r>
    <r>
      <rPr>
        <sz val="11"/>
        <rFont val="ＭＳ Ｐ明朝"/>
        <family val="1"/>
      </rPr>
      <t>:</t>
    </r>
  </si>
  <si>
    <r>
      <t xml:space="preserve">仕上重量 </t>
    </r>
    <r>
      <rPr>
        <sz val="11"/>
        <rFont val="ＭＳ Ｐ明朝"/>
        <family val="1"/>
      </rPr>
      <t>+ たわみ用LL + スラブ自重</t>
    </r>
  </si>
  <si>
    <r>
      <t>w2'</t>
    </r>
    <r>
      <rPr>
        <sz val="11"/>
        <rFont val="ＭＳ Ｐ明朝"/>
        <family val="1"/>
      </rPr>
      <t xml:space="preserve"> </t>
    </r>
    <r>
      <rPr>
        <sz val="11"/>
        <rFont val="ＭＳ Ｐ明朝"/>
        <family val="1"/>
      </rPr>
      <t>:</t>
    </r>
  </si>
  <si>
    <r>
      <t>等変分布荷重w</t>
    </r>
    <r>
      <rPr>
        <sz val="11"/>
        <rFont val="ＭＳ Ｐ明朝"/>
        <family val="1"/>
      </rPr>
      <t>0</t>
    </r>
  </si>
  <si>
    <r>
      <t>w</t>
    </r>
    <r>
      <rPr>
        <sz val="11"/>
        <rFont val="ＭＳ Ｐ明朝"/>
        <family val="1"/>
      </rPr>
      <t>1'によるたわみ係数</t>
    </r>
  </si>
  <si>
    <r>
      <t>w</t>
    </r>
    <r>
      <rPr>
        <sz val="11"/>
        <rFont val="ＭＳ Ｐ明朝"/>
        <family val="1"/>
      </rPr>
      <t>2'によるたわみ係数</t>
    </r>
  </si>
  <si>
    <r>
      <t>E</t>
    </r>
    <r>
      <rPr>
        <sz val="11"/>
        <rFont val="ＭＳ Ｐ明朝"/>
        <family val="1"/>
      </rPr>
      <t xml:space="preserve"> </t>
    </r>
    <r>
      <rPr>
        <sz val="11"/>
        <rFont val="ＭＳ Ｐ明朝"/>
        <family val="1"/>
      </rPr>
      <t>:</t>
    </r>
  </si>
  <si>
    <r>
      <t xml:space="preserve">等変分布荷重です。タイプ </t>
    </r>
    <r>
      <rPr>
        <sz val="11"/>
        <rFont val="ＭＳ Ｐ明朝"/>
        <family val="1"/>
      </rPr>
      <t>T1,T2,T5,T6の時入力します。左記以外のタイプ時に入力しても無視されます。</t>
    </r>
  </si>
  <si>
    <r>
      <t>β1</t>
    </r>
    <r>
      <rPr>
        <sz val="11"/>
        <rFont val="ＭＳ Ｐ明朝"/>
        <family val="1"/>
      </rPr>
      <t xml:space="preserve"> </t>
    </r>
    <r>
      <rPr>
        <sz val="11"/>
        <rFont val="ＭＳ Ｐ明朝"/>
        <family val="1"/>
      </rPr>
      <t>:</t>
    </r>
  </si>
  <si>
    <r>
      <t>β2</t>
    </r>
    <r>
      <rPr>
        <sz val="11"/>
        <rFont val="ＭＳ Ｐ明朝"/>
        <family val="1"/>
      </rPr>
      <t xml:space="preserve"> </t>
    </r>
    <r>
      <rPr>
        <sz val="11"/>
        <rFont val="ＭＳ Ｐ明朝"/>
        <family val="1"/>
      </rPr>
      <t>:</t>
    </r>
  </si>
  <si>
    <r>
      <t>たわみ係数</t>
    </r>
    <r>
      <rPr>
        <sz val="11"/>
        <rFont val="ＭＳ Ｐ明朝"/>
        <family val="1"/>
      </rPr>
      <t>--&gt;片持ちスラブT20の時　12/(8*1000) 、左記以外　1.0</t>
    </r>
  </si>
  <si>
    <r>
      <t>たわみ係数</t>
    </r>
    <r>
      <rPr>
        <sz val="11"/>
        <rFont val="ＭＳ Ｐ明朝"/>
        <family val="1"/>
      </rPr>
      <t>--&gt;片持ちスラブT20の時　12/(3*1000) 、左記以外　0</t>
    </r>
  </si>
  <si>
    <t>δ1(mm)</t>
  </si>
  <si>
    <r>
      <t>δ1</t>
    </r>
    <r>
      <rPr>
        <sz val="11"/>
        <rFont val="ＭＳ Ｐ明朝"/>
        <family val="1"/>
      </rPr>
      <t xml:space="preserve"> :</t>
    </r>
  </si>
  <si>
    <r>
      <t>w</t>
    </r>
    <r>
      <rPr>
        <sz val="11"/>
        <rFont val="ＭＳ Ｐ明朝"/>
        <family val="1"/>
      </rPr>
      <t>1'によるたわみ</t>
    </r>
  </si>
  <si>
    <r>
      <t>δ</t>
    </r>
    <r>
      <rPr>
        <sz val="11"/>
        <rFont val="ＭＳ Ｐ明朝"/>
        <family val="1"/>
      </rPr>
      <t>2</t>
    </r>
    <r>
      <rPr>
        <sz val="11"/>
        <rFont val="ＭＳ Ｐ明朝"/>
        <family val="1"/>
      </rPr>
      <t xml:space="preserve"> :</t>
    </r>
  </si>
  <si>
    <r>
      <t>w</t>
    </r>
    <r>
      <rPr>
        <sz val="11"/>
        <rFont val="ＭＳ Ｐ明朝"/>
        <family val="1"/>
      </rPr>
      <t>2'によるたわみ</t>
    </r>
  </si>
  <si>
    <r>
      <t>δ</t>
    </r>
    <r>
      <rPr>
        <sz val="11"/>
        <rFont val="ＭＳ Ｐ明朝"/>
        <family val="1"/>
      </rPr>
      <t>e :</t>
    </r>
  </si>
  <si>
    <r>
      <t>弾性たわみ　δ</t>
    </r>
    <r>
      <rPr>
        <sz val="11"/>
        <rFont val="ＭＳ Ｐ明朝"/>
        <family val="1"/>
      </rPr>
      <t>1+δ2</t>
    </r>
  </si>
  <si>
    <r>
      <t xml:space="preserve">ν </t>
    </r>
    <r>
      <rPr>
        <sz val="11"/>
        <rFont val="ＭＳ Ｐ明朝"/>
        <family val="1"/>
      </rPr>
      <t>:</t>
    </r>
  </si>
  <si>
    <t>コンクリートのポアソン比</t>
  </si>
  <si>
    <r>
      <t xml:space="preserve">ρ </t>
    </r>
    <r>
      <rPr>
        <sz val="11"/>
        <rFont val="ＭＳ Ｐ明朝"/>
        <family val="1"/>
      </rPr>
      <t>:</t>
    </r>
  </si>
  <si>
    <r>
      <t>コンクリートの密度 γ</t>
    </r>
    <r>
      <rPr>
        <sz val="11"/>
        <rFont val="ＭＳ Ｐ明朝"/>
        <family val="1"/>
      </rPr>
      <t>/9800(重力加速度)</t>
    </r>
  </si>
  <si>
    <r>
      <t>f</t>
    </r>
    <r>
      <rPr>
        <sz val="11"/>
        <rFont val="ＭＳ Ｐ明朝"/>
        <family val="1"/>
      </rPr>
      <t>v :</t>
    </r>
  </si>
  <si>
    <t>一次固有振動数</t>
  </si>
  <si>
    <t>コンクリートのヤング係数</t>
  </si>
  <si>
    <t>(上記以外)</t>
  </si>
  <si>
    <t>Ⅳ.免責等</t>
  </si>
  <si>
    <t>Ⅴ.　履歴</t>
  </si>
  <si>
    <t>Ⅱ.主な使用記号の説明</t>
  </si>
  <si>
    <t>Ⅲ.計算方法他</t>
  </si>
  <si>
    <r>
      <t>w</t>
    </r>
    <r>
      <rPr>
        <sz val="11"/>
        <rFont val="ＭＳ Ｐ明朝"/>
        <family val="1"/>
      </rPr>
      <t>1による曲げ・せん断応力係数</t>
    </r>
  </si>
  <si>
    <r>
      <t>w</t>
    </r>
    <r>
      <rPr>
        <sz val="11"/>
        <rFont val="ＭＳ Ｐ明朝"/>
        <family val="1"/>
      </rPr>
      <t>2による曲げ・せん断応力係数</t>
    </r>
  </si>
  <si>
    <r>
      <t>ただし片持ちスラブは梁幅1000</t>
    </r>
    <r>
      <rPr>
        <sz val="11"/>
        <rFont val="ＭＳ Ｐ明朝"/>
        <family val="1"/>
      </rPr>
      <t>mm、梁せいをスラブ厚さとした片持ち梁の固有振動数として算定しています。</t>
    </r>
  </si>
  <si>
    <r>
      <t>鉄筋コンクリートの単位体積重量(スラブ自重、密度算定用</t>
    </r>
    <r>
      <rPr>
        <sz val="11"/>
        <rFont val="ＭＳ Ｐ明朝"/>
        <family val="1"/>
      </rPr>
      <t>)</t>
    </r>
  </si>
  <si>
    <r>
      <t>スラブの有効スパンを</t>
    </r>
    <r>
      <rPr>
        <sz val="11"/>
        <rFont val="ＭＳ Ｐ明朝"/>
        <family val="1"/>
      </rPr>
      <t xml:space="preserve"> </t>
    </r>
    <r>
      <rPr>
        <sz val="11"/>
        <rFont val="ＭＳ Ｐ明朝"/>
        <family val="1"/>
      </rPr>
      <t>l</t>
    </r>
    <r>
      <rPr>
        <sz val="11"/>
        <rFont val="ＭＳ Ｐ明朝"/>
        <family val="1"/>
      </rPr>
      <t>x ≦ ly として</t>
    </r>
    <r>
      <rPr>
        <sz val="11"/>
        <rFont val="ＭＳ Ｐ明朝"/>
        <family val="1"/>
      </rPr>
      <t>入力します。</t>
    </r>
  </si>
  <si>
    <t>(注)　SLAB1の評価版は シート上に "TRIAL" の文字が印字されています。</t>
  </si>
  <si>
    <t xml:space="preserve">    ・ "TRIAL" の文字削除方法</t>
  </si>
  <si>
    <t xml:space="preserve">       ツール--&gt;保護--&gt;シートの保護解除(ここでパスワードを使用)--&gt;"TRIAL"のテキストボックスを選択し、DELキーで削除</t>
  </si>
  <si>
    <t>必要スラブ厚さ</t>
  </si>
  <si>
    <t>*　計算シートを増やしたい時は、計算シートをコピーしシート名を適宜変更して利用してください。</t>
  </si>
  <si>
    <t>V列より右側のセルはリスト選択用のデータとなっていますので移動等は行わないでください。</t>
  </si>
  <si>
    <r>
      <t>β</t>
    </r>
    <r>
      <rPr>
        <vertAlign val="subscript"/>
        <sz val="9"/>
        <rFont val="ＭＳ Ｐ明朝"/>
        <family val="1"/>
      </rPr>
      <t>1</t>
    </r>
    <r>
      <rPr>
        <sz val="9"/>
        <rFont val="ＭＳ Ｐ明朝"/>
        <family val="1"/>
      </rPr>
      <t>lx</t>
    </r>
    <r>
      <rPr>
        <vertAlign val="superscript"/>
        <sz val="9"/>
        <rFont val="ＭＳ Ｐ明朝"/>
        <family val="1"/>
      </rPr>
      <t>4</t>
    </r>
    <r>
      <rPr>
        <sz val="9"/>
        <rFont val="ＭＳ Ｐ明朝"/>
        <family val="1"/>
      </rPr>
      <t>/(E・t</t>
    </r>
    <r>
      <rPr>
        <vertAlign val="superscript"/>
        <sz val="9"/>
        <rFont val="ＭＳ Ｐ明朝"/>
        <family val="1"/>
      </rPr>
      <t>3</t>
    </r>
    <r>
      <rPr>
        <sz val="9"/>
        <rFont val="ＭＳ Ｐ明朝"/>
        <family val="1"/>
      </rPr>
      <t>)</t>
    </r>
  </si>
  <si>
    <r>
      <t>β</t>
    </r>
    <r>
      <rPr>
        <vertAlign val="subscript"/>
        <sz val="9"/>
        <rFont val="ＭＳ Ｐ明朝"/>
        <family val="1"/>
      </rPr>
      <t>2</t>
    </r>
    <r>
      <rPr>
        <sz val="9"/>
        <rFont val="ＭＳ Ｐ明朝"/>
        <family val="1"/>
      </rPr>
      <t>lx</t>
    </r>
    <r>
      <rPr>
        <vertAlign val="superscript"/>
        <sz val="9"/>
        <rFont val="ＭＳ Ｐ明朝"/>
        <family val="1"/>
      </rPr>
      <t>3</t>
    </r>
    <r>
      <rPr>
        <sz val="9"/>
        <rFont val="ＭＳ Ｐ明朝"/>
        <family val="1"/>
      </rPr>
      <t>/(E・t</t>
    </r>
    <r>
      <rPr>
        <vertAlign val="superscript"/>
        <sz val="9"/>
        <rFont val="ＭＳ Ｐ明朝"/>
        <family val="1"/>
      </rPr>
      <t>3</t>
    </r>
    <r>
      <rPr>
        <sz val="9"/>
        <rFont val="ＭＳ Ｐ明朝"/>
        <family val="1"/>
      </rPr>
      <t>)</t>
    </r>
  </si>
  <si>
    <t>lx/250(mm)</t>
  </si>
  <si>
    <t>(N/m) : 先端集中荷重</t>
  </si>
  <si>
    <r>
      <t>ここでρはスラブ自重のみを考慮しています(仕上げ重量、積載荷重は考慮していません</t>
    </r>
    <r>
      <rPr>
        <sz val="11"/>
        <rFont val="ＭＳ Ｐ明朝"/>
        <family val="1"/>
      </rPr>
      <t>)</t>
    </r>
    <r>
      <rPr>
        <sz val="11"/>
        <rFont val="ＭＳ Ｐ明朝"/>
        <family val="1"/>
      </rPr>
      <t>。</t>
    </r>
  </si>
  <si>
    <t xml:space="preserve"> structural_design_factory@hotmail.com</t>
  </si>
  <si>
    <t>なおそれ以外のタイプは下記のようなスラブとして固有振動数を参考出力しています。</t>
  </si>
  <si>
    <t>判定</t>
  </si>
  <si>
    <r>
      <t>曲げ応力が算定されている部位に鉄筋の指定を行っていない場合、断面算定結果のセルにエラー(</t>
    </r>
    <r>
      <rPr>
        <sz val="11"/>
        <rFont val="ＭＳ Ｐ明朝"/>
        <family val="1"/>
      </rPr>
      <t>#N/A)</t>
    </r>
    <r>
      <rPr>
        <sz val="11"/>
        <rFont val="ＭＳ Ｐ明朝"/>
        <family val="1"/>
      </rPr>
      <t>が表示されます。</t>
    </r>
    <r>
      <rPr>
        <sz val="11"/>
        <rFont val="ＭＳ Ｐ明朝"/>
        <family val="1"/>
      </rPr>
      <t>--&gt;鉄筋を指定してください。</t>
    </r>
  </si>
  <si>
    <t>　　　正式版を使用されたい方はシートの保護を解除するパスワードを取得し(有償)、上記文字を削除して下さい。</t>
  </si>
  <si>
    <t>色のセルのみに必要なデータを入力します。それ以外のセルは操作しないでください。</t>
  </si>
  <si>
    <r>
      <t>断面算定で用いる鉄筋をリストより選択します。(注意</t>
    </r>
    <r>
      <rPr>
        <sz val="11"/>
        <rFont val="ＭＳ Ｐ明朝"/>
        <family val="1"/>
      </rPr>
      <t xml:space="preserve"> : </t>
    </r>
    <r>
      <rPr>
        <sz val="11"/>
        <rFont val="ＭＳ Ｐ明朝"/>
        <family val="1"/>
      </rPr>
      <t>下記Ⅲ</t>
    </r>
    <r>
      <rPr>
        <sz val="11"/>
        <rFont val="ＭＳ Ｐ明朝"/>
        <family val="1"/>
      </rPr>
      <t>.</t>
    </r>
    <r>
      <rPr>
        <sz val="11"/>
        <rFont val="ＭＳ Ｐ明朝"/>
        <family val="1"/>
      </rPr>
      <t>計算方法他の断面算定を参照</t>
    </r>
    <r>
      <rPr>
        <sz val="11"/>
        <rFont val="ＭＳ Ｐ明朝"/>
        <family val="1"/>
      </rPr>
      <t>)</t>
    </r>
  </si>
  <si>
    <t xml:space="preserve">w2=w0 : </t>
  </si>
  <si>
    <t>wd + wp</t>
  </si>
  <si>
    <t>w0</t>
  </si>
  <si>
    <t>スラブの設計</t>
  </si>
  <si>
    <t>タイプ欄を空白にすると計算結果欄の全てが空白となります。設計欄を未使用としたい場合に利用してください。</t>
  </si>
  <si>
    <t>S2</t>
  </si>
  <si>
    <t>T0</t>
  </si>
  <si>
    <t>スラブタイプを上図を参考に選択します。リスト選択形式になっています。</t>
  </si>
  <si>
    <t>片持ちスラブの断面算定は応力の割増を行っていません。利用者にて考慮して下さい。</t>
  </si>
  <si>
    <r>
      <t>その他のスラブは規準に示された図表を読み取り直線補間して応力・たわみを算出しています。(注</t>
    </r>
    <r>
      <rPr>
        <sz val="11"/>
        <rFont val="ＭＳ Ｐ明朝"/>
        <family val="1"/>
      </rPr>
      <t xml:space="preserve"> :</t>
    </r>
    <r>
      <rPr>
        <sz val="11"/>
        <rFont val="ＭＳ Ｐ明朝"/>
        <family val="1"/>
      </rPr>
      <t>Ⅰ</t>
    </r>
    <r>
      <rPr>
        <sz val="11"/>
        <rFont val="ＭＳ Ｐ明朝"/>
        <family val="1"/>
      </rPr>
      <t>.</t>
    </r>
    <r>
      <rPr>
        <sz val="11"/>
        <rFont val="ＭＳ Ｐ明朝"/>
        <family val="1"/>
      </rPr>
      <t>使用方法の</t>
    </r>
    <r>
      <rPr>
        <sz val="11"/>
        <rFont val="ＭＳ Ｐ明朝"/>
        <family val="1"/>
      </rPr>
      <t>lx,ly欄を参照)</t>
    </r>
  </si>
  <si>
    <r>
      <t>この時、</t>
    </r>
    <r>
      <rPr>
        <sz val="11"/>
        <color indexed="10"/>
        <rFont val="ＭＳ Ｐ明朝"/>
        <family val="1"/>
      </rPr>
      <t>鉄筋径に関わらず材料強度は選択した強度によります。</t>
    </r>
  </si>
  <si>
    <t>s1</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</si>
</sst>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000"/>
    <numFmt numFmtId="179" formatCode="0.0_ "/>
    <numFmt numFmtId="180" formatCode="0.00_ "/>
    <numFmt numFmtId="181" formatCode="0.000_ "/>
    <numFmt numFmtId="182" formatCode="0.0000_ "/>
    <numFmt numFmtId="183" formatCode="0.00000_ "/>
    <numFmt numFmtId="184" formatCode="0.000"/>
    <numFmt numFmtId="185" formatCode="0.000000"/>
    <numFmt numFmtId="186" formatCode="&quot;Yes&quot;;&quot;Yes&quot;;&quot;No&quot;"/>
    <numFmt numFmtId="187" formatCode="&quot;True&quot;;&quot;True&quot;;&quot;False&quot;"/>
    <numFmt numFmtId="188" formatCode="&quot;On&quot;;&quot;On&quot;;&quot;Off&quot;"/>
    <numFmt numFmtId="189" formatCode="0_);[Red]\(0\)"/>
    <numFmt numFmtId="190" formatCode="0.0000000"/>
    <numFmt numFmtId="191" formatCode="0.00000_);[Red]\(0.00000\)"/>
    <numFmt numFmtId="192" formatCode="0.00000000000000_);[Red]\(0.00000000000000\)"/>
    <numFmt numFmtId="193" formatCode="0.0000000000000_);[Red]\(0.0000000000000\)"/>
    <numFmt numFmtId="194" formatCode="0.000000000000_);[Red]\(0.000000000000\)"/>
    <numFmt numFmtId="195" formatCode="0.00000000000_);[Red]\(0.00000000000\)"/>
    <numFmt numFmtId="196" formatCode="0.0000000000_);[Red]\(0.0000000000\)"/>
    <numFmt numFmtId="197" formatCode="0.000000000_);[Red]\(0.000000000\)"/>
    <numFmt numFmtId="198" formatCode="0.00000000_);[Red]\(0.00000000\)"/>
    <numFmt numFmtId="199" formatCode="0.0000000_);[Red]\(0.0000000\)"/>
    <numFmt numFmtId="200" formatCode="0.000000_);[Red]\(0.000000\)"/>
    <numFmt numFmtId="201" formatCode="0.0000_);[Red]\(0.0000\)"/>
    <numFmt numFmtId="202" formatCode="0.000_);[Red]\(0.000\)"/>
    <numFmt numFmtId="203" formatCode="0.00_);[Red]\(0.00\)"/>
    <numFmt numFmtId="204" formatCode="0.0_);[Red]\(0.0\)"/>
  </numFmts>
  <fonts count="25">
    <font>
      <sz val="11"/>
      <name val="ＭＳ Ｐ明朝"/>
      <family val="1"/>
    </font>
    <font>
      <sz val="6"/>
      <name val="ＭＳ Ｐ明朝"/>
      <family val="1"/>
    </font>
    <font>
      <u val="single"/>
      <sz val="11"/>
      <color indexed="12"/>
      <name val="ＭＳ Ｐ明朝"/>
      <family val="1"/>
    </font>
    <font>
      <u val="single"/>
      <sz val="11"/>
      <color indexed="36"/>
      <name val="ＭＳ Ｐ明朝"/>
      <family val="1"/>
    </font>
    <font>
      <vertAlign val="superscript"/>
      <sz val="11"/>
      <name val="ＭＳ Ｐ明朝"/>
      <family val="1"/>
    </font>
    <font>
      <vertAlign val="subscript"/>
      <sz val="14"/>
      <name val="ＭＳ Ｐ明朝"/>
      <family val="1"/>
    </font>
    <font>
      <b/>
      <sz val="11"/>
      <name val="ＭＳ Ｐ明朝"/>
      <family val="1"/>
    </font>
    <font>
      <sz val="11"/>
      <name val="ＭＳ ゴシック"/>
      <family val="3"/>
    </font>
    <font>
      <sz val="11"/>
      <color indexed="10"/>
      <name val="ＭＳ Ｐ明朝"/>
      <family val="1"/>
    </font>
    <font>
      <b/>
      <sz val="12"/>
      <name val="ＭＳ Ｐゴシック"/>
      <family val="3"/>
    </font>
    <font>
      <sz val="14"/>
      <name val="ＭＳ Ｐ明朝"/>
      <family val="1"/>
    </font>
    <font>
      <sz val="10"/>
      <name val="ＭＳ Ｐ明朝"/>
      <family val="1"/>
    </font>
    <font>
      <sz val="8"/>
      <name val="ＭＳ Ｐゴシック"/>
      <family val="3"/>
    </font>
    <font>
      <b/>
      <sz val="10"/>
      <name val="ＭＳ Ｐゴシック"/>
      <family val="3"/>
    </font>
    <font>
      <b/>
      <sz val="11"/>
      <color indexed="10"/>
      <name val="ＭＳ Ｐ明朝"/>
      <family val="1"/>
    </font>
    <font>
      <sz val="12"/>
      <name val="ＭＳ Ｐ明朝"/>
      <family val="1"/>
    </font>
    <font>
      <sz val="11"/>
      <color indexed="12"/>
      <name val="ＭＳ Ｐ明朝"/>
      <family val="1"/>
    </font>
    <font>
      <b/>
      <sz val="11"/>
      <color indexed="48"/>
      <name val="ＭＳ Ｐ明朝"/>
      <family val="1"/>
    </font>
    <font>
      <b/>
      <sz val="14"/>
      <name val="ＭＳ Ｐゴシック"/>
      <family val="3"/>
    </font>
    <font>
      <sz val="9"/>
      <name val="ＭＳ Ｐ明朝"/>
      <family val="1"/>
    </font>
    <font>
      <vertAlign val="superscript"/>
      <sz val="9"/>
      <name val="ＭＳ Ｐ明朝"/>
      <family val="1"/>
    </font>
    <font>
      <sz val="150"/>
      <color indexed="48"/>
      <name val="ＭＳ Ｐ明朝"/>
      <family val="1"/>
    </font>
    <font>
      <sz val="200"/>
      <color indexed="48"/>
      <name val="ＭＳ Ｐ明朝"/>
      <family val="1"/>
    </font>
    <font>
      <vertAlign val="subscript"/>
      <sz val="9"/>
      <name val="ＭＳ Ｐ明朝"/>
      <family val="1"/>
    </font>
    <font>
      <sz val="9"/>
      <name val="MS UI Gothic"/>
      <family val="3"/>
    </font>
  </fonts>
  <fills count="3">
    <fill>
      <patternFill/>
    </fill>
    <fill>
      <patternFill patternType="gray125"/>
    </fill>
    <fill>
      <patternFill patternType="solid">
        <fgColor indexed="15"/>
        <bgColor indexed="64"/>
      </patternFill>
    </fill>
  </fills>
  <borders count="32">
    <border>
      <left/>
      <right/>
      <top/>
      <bottom/>
      <diagonal/>
    </border>
    <border>
      <left>
        <color indexed="63"/>
      </left>
      <right>
        <color indexed="63"/>
      </right>
      <top style="thin"/>
      <bottom style="hair"/>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style="hair"/>
      <bottom style="hair"/>
    </border>
    <border>
      <left style="thin"/>
      <right>
        <color indexed="63"/>
      </right>
      <top style="thin"/>
      <bottom style="hair"/>
    </border>
    <border>
      <left style="hair"/>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thin"/>
      <top>
        <color indexed="63"/>
      </top>
      <bottom>
        <color indexed="63"/>
      </bottom>
    </border>
    <border>
      <left style="hair"/>
      <right>
        <color indexed="63"/>
      </right>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style="hair"/>
    </border>
    <border>
      <left style="thin"/>
      <right>
        <color indexed="63"/>
      </right>
      <top style="hair"/>
      <bottom style="hair"/>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hair"/>
      <top style="hair"/>
      <bottom>
        <color indexed="63"/>
      </bottom>
    </border>
    <border>
      <left style="thin"/>
      <right style="hair"/>
      <top>
        <color indexed="63"/>
      </top>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15" fillId="0" borderId="0">
      <alignment vertical="center"/>
      <protection/>
    </xf>
    <xf numFmtId="0" fontId="0" fillId="0" borderId="0">
      <alignment/>
      <protection/>
    </xf>
    <xf numFmtId="0" fontId="3" fillId="0" borderId="0" applyNumberFormat="0" applyFill="0" applyBorder="0" applyAlignment="0" applyProtection="0"/>
  </cellStyleXfs>
  <cellXfs count="159">
    <xf numFmtId="0" fontId="0" fillId="0" borderId="0" xfId="0" applyAlignment="1">
      <alignment/>
    </xf>
    <xf numFmtId="176" fontId="0" fillId="0" borderId="0" xfId="0" applyNumberFormat="1" applyAlignment="1">
      <alignment horizontal="center"/>
    </xf>
    <xf numFmtId="178" fontId="0" fillId="0" borderId="0" xfId="0" applyNumberFormat="1" applyAlignment="1">
      <alignment horizontal="center"/>
    </xf>
    <xf numFmtId="0" fontId="0" fillId="0" borderId="0" xfId="0" applyAlignment="1">
      <alignment horizontal="left"/>
    </xf>
    <xf numFmtId="0" fontId="0" fillId="0" borderId="0" xfId="0" applyFill="1" applyAlignment="1">
      <alignment horizontal="left"/>
    </xf>
    <xf numFmtId="176" fontId="0" fillId="0" borderId="0" xfId="0" applyNumberFormat="1" applyAlignment="1">
      <alignment horizontal="left"/>
    </xf>
    <xf numFmtId="178" fontId="0" fillId="0" borderId="0" xfId="0" applyNumberFormat="1" applyAlignment="1">
      <alignment horizontal="left"/>
    </xf>
    <xf numFmtId="1" fontId="0" fillId="0" borderId="0" xfId="0" applyNumberFormat="1" applyAlignment="1">
      <alignment horizontal="left"/>
    </xf>
    <xf numFmtId="0" fontId="8" fillId="0" borderId="0" xfId="0" applyFont="1" applyAlignment="1">
      <alignment horizontal="left"/>
    </xf>
    <xf numFmtId="0" fontId="16" fillId="0" borderId="0" xfId="23" applyFont="1">
      <alignment/>
      <protection/>
    </xf>
    <xf numFmtId="0" fontId="6" fillId="0" borderId="0" xfId="23" applyFont="1">
      <alignment/>
      <protection/>
    </xf>
    <xf numFmtId="0" fontId="14" fillId="0" borderId="0" xfId="23" applyFont="1">
      <alignment/>
      <protection/>
    </xf>
    <xf numFmtId="0" fontId="17" fillId="0" borderId="0" xfId="23" applyFont="1">
      <alignment/>
      <protection/>
    </xf>
    <xf numFmtId="0" fontId="0" fillId="0" borderId="0" xfId="23" applyFont="1">
      <alignment/>
      <protection/>
    </xf>
    <xf numFmtId="0" fontId="0" fillId="0" borderId="0" xfId="22" applyFont="1">
      <alignment vertical="center"/>
      <protection/>
    </xf>
    <xf numFmtId="0" fontId="0" fillId="0" borderId="0" xfId="23" applyFont="1" applyAlignment="1">
      <alignment horizontal="right"/>
      <protection/>
    </xf>
    <xf numFmtId="0" fontId="0" fillId="2" borderId="0" xfId="23" applyFont="1" applyFill="1">
      <alignment/>
      <protection/>
    </xf>
    <xf numFmtId="0" fontId="0" fillId="0" borderId="0" xfId="0" applyFont="1" applyBorder="1" applyAlignment="1">
      <alignment horizontal="right"/>
    </xf>
    <xf numFmtId="0" fontId="0" fillId="0" borderId="0" xfId="22" applyFont="1" applyAlignment="1">
      <alignment horizontal="right" vertical="center"/>
      <protection/>
    </xf>
    <xf numFmtId="0" fontId="0" fillId="0" borderId="0" xfId="0" applyFont="1" applyBorder="1" applyAlignment="1">
      <alignment/>
    </xf>
    <xf numFmtId="0" fontId="0" fillId="0" borderId="0" xfId="22" applyFont="1" applyBorder="1">
      <alignment vertical="center"/>
      <protection/>
    </xf>
    <xf numFmtId="0" fontId="0" fillId="0" borderId="0" xfId="23" applyFont="1" applyAlignment="1">
      <alignment horizontal="center"/>
      <protection/>
    </xf>
    <xf numFmtId="14" fontId="0" fillId="0" borderId="0" xfId="23" applyNumberFormat="1" applyFont="1" applyAlignment="1">
      <alignment horizontal="left"/>
      <protection/>
    </xf>
    <xf numFmtId="0" fontId="0" fillId="0" borderId="0" xfId="22" applyFont="1" applyAlignment="1">
      <alignment horizontal="center" vertical="center"/>
      <protection/>
    </xf>
    <xf numFmtId="0" fontId="0" fillId="0" borderId="0" xfId="22" applyFont="1">
      <alignment vertical="center"/>
      <protection/>
    </xf>
    <xf numFmtId="0" fontId="8" fillId="0" borderId="0" xfId="22" applyFont="1">
      <alignment vertical="center"/>
      <protection/>
    </xf>
    <xf numFmtId="0" fontId="9" fillId="2" borderId="1" xfId="0"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1" fontId="0" fillId="2" borderId="2" xfId="0" applyNumberForma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0" fillId="2" borderId="0" xfId="0" applyFill="1" applyBorder="1" applyAlignment="1" applyProtection="1">
      <alignment horizontal="left"/>
      <protection locked="0"/>
    </xf>
    <xf numFmtId="0" fontId="0" fillId="2" borderId="0" xfId="0" applyFill="1" applyBorder="1" applyAlignment="1" applyProtection="1">
      <alignment horizontal="center"/>
      <protection locked="0"/>
    </xf>
    <xf numFmtId="0" fontId="0" fillId="2" borderId="3" xfId="0" applyFill="1" applyBorder="1" applyAlignment="1" applyProtection="1">
      <alignment horizontal="left"/>
      <protection locked="0"/>
    </xf>
    <xf numFmtId="0" fontId="0" fillId="2" borderId="3" xfId="0" applyFill="1" applyBorder="1" applyAlignment="1" applyProtection="1">
      <alignment horizontal="center"/>
      <protection locked="0"/>
    </xf>
    <xf numFmtId="176" fontId="0" fillId="2" borderId="2" xfId="0" applyNumberFormat="1" applyFill="1" applyBorder="1" applyAlignment="1" applyProtection="1">
      <alignment horizontal="center"/>
      <protection locked="0"/>
    </xf>
    <xf numFmtId="0" fontId="0" fillId="0" borderId="0" xfId="22" applyFont="1" applyAlignment="1">
      <alignment horizontal="right" vertical="center"/>
      <protection/>
    </xf>
    <xf numFmtId="0" fontId="0" fillId="0" borderId="0" xfId="23" applyFont="1">
      <alignment/>
      <protection/>
    </xf>
    <xf numFmtId="0" fontId="0" fillId="0" borderId="0" xfId="22" applyFont="1" applyAlignment="1">
      <alignment horizontal="left" vertical="center"/>
      <protection/>
    </xf>
    <xf numFmtId="0" fontId="0" fillId="0" borderId="0" xfId="23" applyFont="1" applyFill="1">
      <alignment/>
      <protection/>
    </xf>
    <xf numFmtId="0" fontId="0" fillId="2" borderId="1" xfId="0" applyFill="1" applyBorder="1" applyAlignment="1" applyProtection="1">
      <alignment/>
      <protection locked="0"/>
    </xf>
    <xf numFmtId="0" fontId="6" fillId="2" borderId="1" xfId="0" applyFont="1" applyFill="1" applyBorder="1" applyAlignment="1" applyProtection="1">
      <alignment/>
      <protection locked="0"/>
    </xf>
    <xf numFmtId="0" fontId="16" fillId="0" borderId="0" xfId="23" applyFont="1" applyFill="1">
      <alignment/>
      <protection/>
    </xf>
    <xf numFmtId="0" fontId="0" fillId="0" borderId="0" xfId="22" applyFont="1">
      <alignment vertical="center"/>
      <protection/>
    </xf>
    <xf numFmtId="0" fontId="2" fillId="0" borderId="0" xfId="16" applyFont="1" applyAlignment="1">
      <alignment/>
    </xf>
    <xf numFmtId="0" fontId="0" fillId="2" borderId="4" xfId="0" applyFill="1" applyBorder="1" applyAlignment="1" applyProtection="1">
      <alignment horizontal="center"/>
      <protection locked="0"/>
    </xf>
    <xf numFmtId="0" fontId="18" fillId="0" borderId="0" xfId="0" applyFont="1" applyAlignment="1" applyProtection="1">
      <alignment/>
      <protection/>
    </xf>
    <xf numFmtId="0" fontId="0" fillId="0" borderId="0" xfId="0" applyAlignment="1" applyProtection="1">
      <alignment/>
      <protection/>
    </xf>
    <xf numFmtId="0" fontId="14" fillId="0" borderId="0" xfId="0" applyFont="1"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horizontal="center"/>
      <protection/>
    </xf>
    <xf numFmtId="176" fontId="0" fillId="0" borderId="0" xfId="21" applyNumberFormat="1" applyFont="1" applyAlignment="1" applyProtection="1">
      <alignment horizontal="center" vertical="center"/>
      <protection/>
    </xf>
    <xf numFmtId="176" fontId="0" fillId="0" borderId="0" xfId="0" applyNumberFormat="1" applyAlignment="1" applyProtection="1">
      <alignment horizontal="center"/>
      <protection/>
    </xf>
    <xf numFmtId="0" fontId="0" fillId="0" borderId="0" xfId="0" applyBorder="1" applyAlignment="1" applyProtection="1">
      <alignment/>
      <protection/>
    </xf>
    <xf numFmtId="0" fontId="0" fillId="0" borderId="0" xfId="0" applyFill="1" applyBorder="1" applyAlignment="1" applyProtection="1">
      <alignment horizontal="right" vertical="center"/>
      <protection/>
    </xf>
    <xf numFmtId="0" fontId="0" fillId="0" borderId="2" xfId="0" applyBorder="1" applyAlignment="1" applyProtection="1">
      <alignment horizontal="right"/>
      <protection/>
    </xf>
    <xf numFmtId="0" fontId="0" fillId="0" borderId="0" xfId="0" applyFill="1" applyBorder="1" applyAlignment="1" applyProtection="1">
      <alignment vertical="center"/>
      <protection/>
    </xf>
    <xf numFmtId="0" fontId="8" fillId="0" borderId="0" xfId="0" applyFont="1" applyBorder="1" applyAlignment="1" applyProtection="1">
      <alignment/>
      <protection/>
    </xf>
    <xf numFmtId="0" fontId="0" fillId="0" borderId="0" xfId="0" applyBorder="1" applyAlignment="1" applyProtection="1">
      <alignment horizontal="center"/>
      <protection/>
    </xf>
    <xf numFmtId="0" fontId="6" fillId="0" borderId="5" xfId="0" applyFont="1" applyBorder="1" applyAlignment="1" applyProtection="1">
      <alignment/>
      <protection/>
    </xf>
    <xf numFmtId="0" fontId="6" fillId="0" borderId="6" xfId="0" applyFont="1" applyBorder="1" applyAlignment="1" applyProtection="1">
      <alignment/>
      <protection/>
    </xf>
    <xf numFmtId="0" fontId="0" fillId="0" borderId="6" xfId="0" applyBorder="1" applyAlignment="1" applyProtection="1">
      <alignment/>
      <protection/>
    </xf>
    <xf numFmtId="0" fontId="0" fillId="0" borderId="1" xfId="0" applyBorder="1" applyAlignment="1" applyProtection="1">
      <alignment horizontal="center"/>
      <protection/>
    </xf>
    <xf numFmtId="0" fontId="0" fillId="0" borderId="7" xfId="0" applyFill="1" applyBorder="1" applyAlignment="1" applyProtection="1">
      <alignment horizontal="left"/>
      <protection/>
    </xf>
    <xf numFmtId="2" fontId="0" fillId="0" borderId="0" xfId="21" applyNumberFormat="1" applyFont="1" applyAlignment="1" applyProtection="1">
      <alignment horizontal="center" vertical="center"/>
      <protection/>
    </xf>
    <xf numFmtId="0" fontId="0" fillId="0" borderId="8" xfId="0" applyBorder="1" applyAlignment="1" applyProtection="1">
      <alignment horizontal="right"/>
      <protection/>
    </xf>
    <xf numFmtId="0" fontId="0" fillId="0" borderId="4" xfId="0" applyBorder="1" applyAlignment="1" applyProtection="1">
      <alignment horizontal="left"/>
      <protection/>
    </xf>
    <xf numFmtId="0" fontId="0" fillId="0" borderId="9" xfId="0" applyBorder="1" applyAlignment="1" applyProtection="1">
      <alignment/>
      <protection/>
    </xf>
    <xf numFmtId="0" fontId="0" fillId="0" borderId="10" xfId="0" applyBorder="1" applyAlignment="1" applyProtection="1">
      <alignment/>
      <protection/>
    </xf>
    <xf numFmtId="0" fontId="0" fillId="0" borderId="2" xfId="0" applyFill="1" applyBorder="1" applyAlignment="1" applyProtection="1">
      <alignment horizontal="left"/>
      <protection/>
    </xf>
    <xf numFmtId="184" fontId="0" fillId="0" borderId="0" xfId="0" applyNumberFormat="1" applyFont="1" applyBorder="1" applyAlignment="1" applyProtection="1">
      <alignment horizontal="center"/>
      <protection/>
    </xf>
    <xf numFmtId="176" fontId="0" fillId="0" borderId="0" xfId="0" applyNumberFormat="1" applyBorder="1" applyAlignment="1" applyProtection="1">
      <alignment horizontal="center"/>
      <protection/>
    </xf>
    <xf numFmtId="2" fontId="0" fillId="0" borderId="0" xfId="0" applyNumberFormat="1" applyBorder="1" applyAlignment="1" applyProtection="1">
      <alignment horizontal="center"/>
      <protection/>
    </xf>
    <xf numFmtId="2" fontId="0" fillId="0" borderId="11" xfId="0" applyNumberFormat="1" applyFill="1" applyBorder="1" applyAlignment="1" applyProtection="1">
      <alignment horizontal="center"/>
      <protection/>
    </xf>
    <xf numFmtId="0" fontId="0" fillId="0" borderId="8" xfId="0" applyBorder="1" applyAlignment="1" applyProtection="1">
      <alignment horizontal="right" vertical="center"/>
      <protection/>
    </xf>
    <xf numFmtId="0" fontId="0" fillId="0" borderId="0" xfId="0" applyFont="1" applyBorder="1" applyAlignment="1" applyProtection="1">
      <alignment/>
      <protection/>
    </xf>
    <xf numFmtId="0" fontId="0" fillId="0" borderId="12" xfId="0" applyBorder="1" applyAlignment="1" applyProtection="1">
      <alignment horizontal="left"/>
      <protection/>
    </xf>
    <xf numFmtId="0" fontId="0" fillId="0" borderId="2" xfId="0" applyBorder="1" applyAlignment="1" applyProtection="1">
      <alignment/>
      <protection/>
    </xf>
    <xf numFmtId="0" fontId="0" fillId="0" borderId="0" xfId="0" applyFont="1" applyAlignment="1" applyProtection="1">
      <alignment horizontal="left"/>
      <protection/>
    </xf>
    <xf numFmtId="0" fontId="19" fillId="0" borderId="0" xfId="0" applyFont="1" applyAlignment="1" applyProtection="1">
      <alignment horizontal="center"/>
      <protection/>
    </xf>
    <xf numFmtId="0" fontId="0" fillId="0" borderId="13" xfId="0" applyBorder="1" applyAlignment="1" applyProtection="1">
      <alignment/>
      <protection/>
    </xf>
    <xf numFmtId="1" fontId="0" fillId="0" borderId="14" xfId="0" applyNumberFormat="1" applyBorder="1" applyAlignment="1" applyProtection="1">
      <alignment horizontal="left"/>
      <protection/>
    </xf>
    <xf numFmtId="0" fontId="0" fillId="0" borderId="0" xfId="0" applyBorder="1" applyAlignment="1" applyProtection="1">
      <alignment horizontal="right"/>
      <protection/>
    </xf>
    <xf numFmtId="0" fontId="0" fillId="0" borderId="0" xfId="0" applyAlignment="1" applyProtection="1">
      <alignment horizontal="left"/>
      <protection/>
    </xf>
    <xf numFmtId="0" fontId="0" fillId="0" borderId="15" xfId="0" applyBorder="1" applyAlignment="1" applyProtection="1">
      <alignment horizontal="right"/>
      <protection/>
    </xf>
    <xf numFmtId="1" fontId="0" fillId="0" borderId="3" xfId="0" applyNumberFormat="1" applyFill="1" applyBorder="1" applyAlignment="1" applyProtection="1">
      <alignment horizontal="left"/>
      <protection/>
    </xf>
    <xf numFmtId="0" fontId="0" fillId="0" borderId="3" xfId="0" applyBorder="1" applyAlignment="1" applyProtection="1">
      <alignment horizontal="center"/>
      <protection/>
    </xf>
    <xf numFmtId="1" fontId="0" fillId="0" borderId="3" xfId="0" applyNumberFormat="1" applyFill="1" applyBorder="1" applyAlignment="1" applyProtection="1">
      <alignment horizontal="center" vertical="center"/>
      <protection/>
    </xf>
    <xf numFmtId="1" fontId="0" fillId="0" borderId="16" xfId="0" applyNumberFormat="1" applyBorder="1" applyAlignment="1" applyProtection="1">
      <alignment horizontal="center"/>
      <protection/>
    </xf>
    <xf numFmtId="0" fontId="0" fillId="0" borderId="0" xfId="0" applyBorder="1" applyAlignment="1" applyProtection="1">
      <alignment horizontal="left"/>
      <protection/>
    </xf>
    <xf numFmtId="184" fontId="0" fillId="0" borderId="0" xfId="0" applyNumberFormat="1" applyFill="1" applyBorder="1" applyAlignment="1" applyProtection="1">
      <alignment horizontal="center"/>
      <protection/>
    </xf>
    <xf numFmtId="0" fontId="8" fillId="0" borderId="2" xfId="0" applyFont="1"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6" fillId="0" borderId="4" xfId="0" applyFont="1" applyBorder="1" applyAlignment="1" applyProtection="1">
      <alignment/>
      <protection/>
    </xf>
    <xf numFmtId="0" fontId="0" fillId="0" borderId="9" xfId="0" applyFill="1" applyBorder="1" applyAlignment="1" applyProtection="1">
      <alignment horizontal="left"/>
      <protection/>
    </xf>
    <xf numFmtId="0" fontId="0" fillId="0" borderId="9" xfId="0" applyBorder="1" applyAlignment="1" applyProtection="1">
      <alignment horizontal="center"/>
      <protection/>
    </xf>
    <xf numFmtId="176" fontId="0" fillId="0" borderId="9" xfId="0" applyNumberFormat="1" applyBorder="1" applyAlignment="1" applyProtection="1">
      <alignment horizontal="center"/>
      <protection/>
    </xf>
    <xf numFmtId="2" fontId="0" fillId="0" borderId="9" xfId="0" applyNumberFormat="1" applyBorder="1" applyAlignment="1" applyProtection="1">
      <alignment horizontal="center"/>
      <protection/>
    </xf>
    <xf numFmtId="2" fontId="0" fillId="0" borderId="19" xfId="0" applyNumberFormat="1" applyFill="1" applyBorder="1" applyAlignment="1" applyProtection="1">
      <alignment horizontal="center"/>
      <protection/>
    </xf>
    <xf numFmtId="0" fontId="8" fillId="0" borderId="0" xfId="0" applyFont="1" applyBorder="1" applyAlignment="1" applyProtection="1">
      <alignment horizontal="left"/>
      <protection/>
    </xf>
    <xf numFmtId="1" fontId="0" fillId="0" borderId="3" xfId="0" applyNumberFormat="1" applyBorder="1" applyAlignment="1" applyProtection="1">
      <alignment horizontal="center"/>
      <protection/>
    </xf>
    <xf numFmtId="0" fontId="6" fillId="0" borderId="16" xfId="0" applyFont="1" applyBorder="1" applyAlignment="1" applyProtection="1">
      <alignment horizontal="center"/>
      <protection/>
    </xf>
    <xf numFmtId="0" fontId="0" fillId="0" borderId="12" xfId="0" applyFill="1" applyBorder="1" applyAlignment="1" applyProtection="1">
      <alignment horizontal="left"/>
      <protection/>
    </xf>
    <xf numFmtId="0" fontId="0" fillId="0" borderId="0" xfId="0" applyBorder="1" applyAlignment="1" applyProtection="1">
      <alignment/>
      <protection/>
    </xf>
    <xf numFmtId="0" fontId="0" fillId="0" borderId="11" xfId="0" applyBorder="1" applyAlignment="1" applyProtection="1">
      <alignment/>
      <protection/>
    </xf>
    <xf numFmtId="0" fontId="8" fillId="0" borderId="0" xfId="0" applyFont="1" applyAlignment="1" applyProtection="1">
      <alignment/>
      <protection/>
    </xf>
    <xf numFmtId="0" fontId="0" fillId="0" borderId="0" xfId="0" applyAlignment="1" applyProtection="1">
      <alignment horizontal="right"/>
      <protection/>
    </xf>
    <xf numFmtId="0" fontId="8" fillId="0" borderId="0" xfId="0" applyFont="1" applyAlignment="1" applyProtection="1">
      <alignment horizontal="center"/>
      <protection/>
    </xf>
    <xf numFmtId="2" fontId="0" fillId="0" borderId="0" xfId="0" applyNumberFormat="1" applyAlignment="1" applyProtection="1">
      <alignment horizontal="center"/>
      <protection/>
    </xf>
    <xf numFmtId="2" fontId="8" fillId="0" borderId="0" xfId="0" applyNumberFormat="1" applyFont="1" applyAlignment="1" applyProtection="1">
      <alignment horizontal="center"/>
      <protection/>
    </xf>
    <xf numFmtId="0" fontId="0" fillId="0" borderId="15" xfId="0" applyBorder="1" applyAlignment="1" applyProtection="1">
      <alignment/>
      <protection/>
    </xf>
    <xf numFmtId="0" fontId="6" fillId="0" borderId="20" xfId="0" applyFont="1" applyBorder="1" applyAlignment="1" applyProtection="1">
      <alignment/>
      <protection/>
    </xf>
    <xf numFmtId="0" fontId="0" fillId="0" borderId="9" xfId="0" applyBorder="1" applyAlignment="1" applyProtection="1">
      <alignment horizontal="center" vertical="center"/>
      <protection/>
    </xf>
    <xf numFmtId="0" fontId="0" fillId="0" borderId="9" xfId="0" applyBorder="1" applyAlignment="1" applyProtection="1">
      <alignment horizontal="left"/>
      <protection/>
    </xf>
    <xf numFmtId="0" fontId="0" fillId="0" borderId="19" xfId="0" applyBorder="1" applyAlignment="1" applyProtection="1">
      <alignment/>
      <protection/>
    </xf>
    <xf numFmtId="0" fontId="0" fillId="0" borderId="2" xfId="0" applyBorder="1" applyAlignment="1" applyProtection="1">
      <alignment horizontal="left"/>
      <protection/>
    </xf>
    <xf numFmtId="0" fontId="6" fillId="0" borderId="17" xfId="0" applyFont="1" applyBorder="1" applyAlignment="1" applyProtection="1">
      <alignment horizontal="center"/>
      <protection/>
    </xf>
    <xf numFmtId="0" fontId="6" fillId="0" borderId="0" xfId="0" applyFont="1" applyBorder="1" applyAlignment="1" applyProtection="1">
      <alignment horizontal="center"/>
      <protection/>
    </xf>
    <xf numFmtId="0" fontId="0" fillId="0" borderId="21" xfId="0" applyBorder="1" applyAlignment="1" applyProtection="1">
      <alignment/>
      <protection/>
    </xf>
    <xf numFmtId="0" fontId="0" fillId="0" borderId="8" xfId="0" applyBorder="1" applyAlignment="1" applyProtection="1">
      <alignment/>
      <protection/>
    </xf>
    <xf numFmtId="178" fontId="0" fillId="0" borderId="0" xfId="0" applyNumberFormat="1" applyAlignment="1" applyProtection="1">
      <alignment horizontal="center"/>
      <protection/>
    </xf>
    <xf numFmtId="0" fontId="8" fillId="0" borderId="0" xfId="0" applyFont="1" applyAlignment="1" applyProtection="1">
      <alignment horizontal="center" vertical="center"/>
      <protection/>
    </xf>
    <xf numFmtId="0" fontId="0" fillId="0" borderId="22" xfId="0" applyBorder="1" applyAlignment="1" applyProtection="1">
      <alignment/>
      <protection/>
    </xf>
    <xf numFmtId="0" fontId="0" fillId="0" borderId="15" xfId="0" applyBorder="1" applyAlignment="1" applyProtection="1">
      <alignment horizontal="left"/>
      <protection/>
    </xf>
    <xf numFmtId="2" fontId="0" fillId="0" borderId="3" xfId="0" applyNumberFormat="1" applyBorder="1" applyAlignment="1" applyProtection="1">
      <alignment horizontal="center"/>
      <protection/>
    </xf>
    <xf numFmtId="176" fontId="0" fillId="0" borderId="3" xfId="0" applyNumberFormat="1" applyBorder="1" applyAlignment="1" applyProtection="1">
      <alignment horizontal="center"/>
      <protection/>
    </xf>
    <xf numFmtId="0" fontId="6" fillId="0" borderId="3" xfId="0" applyFont="1" applyBorder="1" applyAlignment="1" applyProtection="1">
      <alignment horizontal="center"/>
      <protection/>
    </xf>
    <xf numFmtId="0" fontId="0" fillId="0" borderId="23" xfId="0" applyBorder="1" applyAlignment="1" applyProtection="1">
      <alignment/>
      <protection/>
    </xf>
    <xf numFmtId="0" fontId="0" fillId="0" borderId="19" xfId="0" applyBorder="1" applyAlignment="1" applyProtection="1">
      <alignment horizontal="center"/>
      <protection/>
    </xf>
    <xf numFmtId="0" fontId="0" fillId="0" borderId="11" xfId="0" applyBorder="1" applyAlignment="1" applyProtection="1">
      <alignment horizontal="center"/>
      <protection/>
    </xf>
    <xf numFmtId="0" fontId="0" fillId="0" borderId="3" xfId="0" applyBorder="1" applyAlignment="1" applyProtection="1">
      <alignment/>
      <protection/>
    </xf>
    <xf numFmtId="0" fontId="6" fillId="0" borderId="24" xfId="0" applyFont="1" applyBorder="1" applyAlignment="1" applyProtection="1">
      <alignment/>
      <protection/>
    </xf>
    <xf numFmtId="0" fontId="0" fillId="0" borderId="12" xfId="0" applyBorder="1" applyAlignment="1" applyProtection="1">
      <alignment horizontal="center"/>
      <protection/>
    </xf>
    <xf numFmtId="0" fontId="0" fillId="0" borderId="17" xfId="0" applyBorder="1" applyAlignment="1" applyProtection="1">
      <alignment horizontal="center"/>
      <protection/>
    </xf>
    <xf numFmtId="2" fontId="0" fillId="0" borderId="17" xfId="0" applyNumberFormat="1" applyBorder="1" applyAlignment="1" applyProtection="1">
      <alignment horizontal="center"/>
      <protection/>
    </xf>
    <xf numFmtId="0" fontId="19" fillId="0" borderId="17" xfId="0" applyFont="1" applyBorder="1" applyAlignment="1" applyProtection="1">
      <alignment horizontal="center" vertical="center"/>
      <protection/>
    </xf>
    <xf numFmtId="0" fontId="0" fillId="0" borderId="17" xfId="0" applyBorder="1" applyAlignment="1" applyProtection="1">
      <alignment horizontal="left"/>
      <protection/>
    </xf>
    <xf numFmtId="0" fontId="0" fillId="0" borderId="21" xfId="0" applyBorder="1" applyAlignment="1" applyProtection="1">
      <alignment horizontal="center"/>
      <protection/>
    </xf>
    <xf numFmtId="0" fontId="0" fillId="0" borderId="25" xfId="0" applyBorder="1" applyAlignment="1" applyProtection="1">
      <alignment/>
      <protection/>
    </xf>
    <xf numFmtId="184" fontId="0" fillId="0" borderId="3" xfId="0" applyNumberFormat="1" applyFont="1" applyBorder="1" applyAlignment="1" applyProtection="1">
      <alignment horizontal="center"/>
      <protection/>
    </xf>
    <xf numFmtId="177" fontId="0" fillId="0" borderId="3" xfId="0" applyNumberFormat="1" applyBorder="1" applyAlignment="1" applyProtection="1">
      <alignment horizontal="center"/>
      <protection/>
    </xf>
    <xf numFmtId="191" fontId="0" fillId="0" borderId="3" xfId="0" applyNumberFormat="1" applyBorder="1" applyAlignment="1" applyProtection="1">
      <alignment horizontal="center"/>
      <protection/>
    </xf>
    <xf numFmtId="184" fontId="0" fillId="0" borderId="3" xfId="0" applyNumberFormat="1" applyBorder="1" applyAlignment="1" applyProtection="1">
      <alignment horizontal="center"/>
      <protection/>
    </xf>
    <xf numFmtId="0" fontId="6" fillId="0" borderId="23" xfId="0" applyFont="1" applyBorder="1" applyAlignment="1" applyProtection="1">
      <alignment horizontal="center"/>
      <protection/>
    </xf>
    <xf numFmtId="0" fontId="6" fillId="0" borderId="24" xfId="0" applyFont="1" applyBorder="1" applyAlignment="1" applyProtection="1">
      <alignment vertical="top" wrapText="1"/>
      <protection/>
    </xf>
    <xf numFmtId="0" fontId="0" fillId="0" borderId="25" xfId="0" applyBorder="1" applyAlignment="1" applyProtection="1">
      <alignment vertical="top" wrapText="1"/>
      <protection/>
    </xf>
    <xf numFmtId="0" fontId="0" fillId="0" borderId="3" xfId="0" applyBorder="1" applyAlignment="1" applyProtection="1" quotePrefix="1">
      <alignment horizontal="center"/>
      <protection/>
    </xf>
    <xf numFmtId="184" fontId="0" fillId="0" borderId="3" xfId="0" applyNumberFormat="1" applyFont="1" applyBorder="1" applyAlignment="1" applyProtection="1">
      <alignment horizontal="center"/>
      <protection/>
    </xf>
    <xf numFmtId="0" fontId="14" fillId="0" borderId="0" xfId="0" applyFont="1" applyAlignment="1" applyProtection="1" quotePrefix="1">
      <alignment/>
      <protection/>
    </xf>
    <xf numFmtId="0" fontId="0" fillId="0" borderId="0" xfId="0" applyBorder="1" applyAlignment="1" applyProtection="1" quotePrefix="1">
      <alignment horizontal="center"/>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7" xfId="0" applyBorder="1" applyAlignment="1" applyProtection="1">
      <alignment horizontal="center"/>
      <protection/>
    </xf>
    <xf numFmtId="0" fontId="0" fillId="0" borderId="28" xfId="0" applyBorder="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cellXfs>
  <cellStyles count="11">
    <cellStyle name="Normal" xfId="0"/>
    <cellStyle name="Percent" xfId="15"/>
    <cellStyle name="Hyperlink" xfId="16"/>
    <cellStyle name="Comma [0]" xfId="17"/>
    <cellStyle name="Comma" xfId="18"/>
    <cellStyle name="Currency [0]" xfId="19"/>
    <cellStyle name="Currency" xfId="20"/>
    <cellStyle name="標準_RCシート" xfId="21"/>
    <cellStyle name="標準_S_wave198" xfId="22"/>
    <cellStyle name="標準_データシート例"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28575</xdr:rowOff>
    </xdr:from>
    <xdr:to>
      <xdr:col>16</xdr:col>
      <xdr:colOff>581025</xdr:colOff>
      <xdr:row>11</xdr:row>
      <xdr:rowOff>142875</xdr:rowOff>
    </xdr:to>
    <xdr:grpSp>
      <xdr:nvGrpSpPr>
        <xdr:cNvPr id="1" name="Group 278"/>
        <xdr:cNvGrpSpPr>
          <a:grpSpLocks/>
        </xdr:cNvGrpSpPr>
      </xdr:nvGrpSpPr>
      <xdr:grpSpPr>
        <a:xfrm>
          <a:off x="133350" y="28575"/>
          <a:ext cx="12334875" cy="2047875"/>
          <a:chOff x="15" y="3"/>
          <a:chExt cx="1271" cy="270"/>
        </a:xfrm>
        <a:solidFill>
          <a:srgbClr val="FFFFFF"/>
        </a:solidFill>
      </xdr:grpSpPr>
      <xdr:sp>
        <xdr:nvSpPr>
          <xdr:cNvPr id="2" name="TextBox 204"/>
          <xdr:cNvSpPr txBox="1">
            <a:spLocks noChangeArrowheads="1"/>
          </xdr:cNvSpPr>
        </xdr:nvSpPr>
        <xdr:spPr>
          <a:xfrm>
            <a:off x="566" y="3"/>
            <a:ext cx="61" cy="24"/>
          </a:xfrm>
          <a:prstGeom prst="rect">
            <a:avLst/>
          </a:prstGeom>
          <a:noFill/>
          <a:ln w="9525" cmpd="sng">
            <a:noFill/>
          </a:ln>
        </xdr:spPr>
        <xdr:txBody>
          <a:bodyPr vertOverflow="clip" wrap="square"/>
          <a:p>
            <a:pPr algn="l">
              <a:defRPr/>
            </a:pPr>
            <a:r>
              <a:rPr lang="en-US" cap="none" sz="1000" b="1" i="0" u="none" baseline="0"/>
              <a:t>Type</a:t>
            </a:r>
          </a:p>
        </xdr:txBody>
      </xdr:sp>
      <xdr:sp>
        <xdr:nvSpPr>
          <xdr:cNvPr id="3" name="Rectangle 11"/>
          <xdr:cNvSpPr>
            <a:spLocks/>
          </xdr:cNvSpPr>
        </xdr:nvSpPr>
        <xdr:spPr>
          <a:xfrm>
            <a:off x="17" y="72"/>
            <a:ext cx="11" cy="78"/>
          </a:xfrm>
          <a:prstGeom prst="rect">
            <a:avLst/>
          </a:prstGeom>
          <a:pattFill prst="ltHorz">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 name="TextBox 136"/>
          <xdr:cNvSpPr txBox="1">
            <a:spLocks noChangeArrowheads="1"/>
          </xdr:cNvSpPr>
        </xdr:nvSpPr>
        <xdr:spPr>
          <a:xfrm>
            <a:off x="15" y="145"/>
            <a:ext cx="26" cy="29"/>
          </a:xfrm>
          <a:prstGeom prst="rect">
            <a:avLst/>
          </a:prstGeom>
          <a:noFill/>
          <a:ln w="9525" cmpd="sng">
            <a:noFill/>
          </a:ln>
        </xdr:spPr>
        <xdr:txBody>
          <a:bodyPr vertOverflow="clip" wrap="square"/>
          <a:p>
            <a:pPr algn="l">
              <a:defRPr/>
            </a:pPr>
            <a:r>
              <a:rPr lang="en-US" cap="none" sz="800" b="0" i="0" u="none" baseline="0"/>
              <a:t>w</a:t>
            </a:r>
          </a:p>
        </xdr:txBody>
      </xdr:sp>
      <xdr:sp>
        <xdr:nvSpPr>
          <xdr:cNvPr id="5" name="Line 5"/>
          <xdr:cNvSpPr>
            <a:spLocks/>
          </xdr:cNvSpPr>
        </xdr:nvSpPr>
        <xdr:spPr>
          <a:xfrm>
            <a:off x="35" y="71"/>
            <a:ext cx="0" cy="8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 name="Line 6"/>
          <xdr:cNvSpPr>
            <a:spLocks/>
          </xdr:cNvSpPr>
        </xdr:nvSpPr>
        <xdr:spPr>
          <a:xfrm>
            <a:off x="35" y="72"/>
            <a:ext cx="4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 name="Line 8"/>
          <xdr:cNvSpPr>
            <a:spLocks/>
          </xdr:cNvSpPr>
        </xdr:nvSpPr>
        <xdr:spPr>
          <a:xfrm>
            <a:off x="74" y="72"/>
            <a:ext cx="0" cy="7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 name="Line 9"/>
          <xdr:cNvSpPr>
            <a:spLocks/>
          </xdr:cNvSpPr>
        </xdr:nvSpPr>
        <xdr:spPr>
          <a:xfrm>
            <a:off x="35" y="150"/>
            <a:ext cx="4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9" name="Rectangle 10"/>
          <xdr:cNvSpPr>
            <a:spLocks/>
          </xdr:cNvSpPr>
        </xdr:nvSpPr>
        <xdr:spPr>
          <a:xfrm>
            <a:off x="35" y="56"/>
            <a:ext cx="40" cy="9"/>
          </a:xfrm>
          <a:prstGeom prst="rect">
            <a:avLst/>
          </a:prstGeom>
          <a:pattFill prst="ltVert">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0" name="TextBox 12"/>
          <xdr:cNvSpPr txBox="1">
            <a:spLocks noChangeArrowheads="1"/>
          </xdr:cNvSpPr>
        </xdr:nvSpPr>
        <xdr:spPr>
          <a:xfrm>
            <a:off x="45" y="156"/>
            <a:ext cx="21" cy="20"/>
          </a:xfrm>
          <a:prstGeom prst="rect">
            <a:avLst/>
          </a:prstGeom>
          <a:noFill/>
          <a:ln w="9525" cmpd="sng">
            <a:noFill/>
          </a:ln>
        </xdr:spPr>
        <xdr:txBody>
          <a:bodyPr vertOverflow="clip" wrap="square"/>
          <a:p>
            <a:pPr algn="l">
              <a:defRPr/>
            </a:pPr>
            <a:r>
              <a:rPr lang="en-US" cap="none" sz="800" b="0" i="0" u="none" baseline="0"/>
              <a:t>lx</a:t>
            </a:r>
          </a:p>
        </xdr:txBody>
      </xdr:sp>
      <xdr:sp>
        <xdr:nvSpPr>
          <xdr:cNvPr id="11" name="TextBox 13"/>
          <xdr:cNvSpPr txBox="1">
            <a:spLocks noChangeArrowheads="1"/>
          </xdr:cNvSpPr>
        </xdr:nvSpPr>
        <xdr:spPr>
          <a:xfrm>
            <a:off x="77" y="100"/>
            <a:ext cx="27" cy="29"/>
          </a:xfrm>
          <a:prstGeom prst="rect">
            <a:avLst/>
          </a:prstGeom>
          <a:noFill/>
          <a:ln w="9525" cmpd="sng">
            <a:noFill/>
          </a:ln>
        </xdr:spPr>
        <xdr:txBody>
          <a:bodyPr vertOverflow="clip" wrap="square"/>
          <a:p>
            <a:pPr algn="l">
              <a:defRPr/>
            </a:pPr>
            <a:r>
              <a:rPr lang="en-US" cap="none" sz="800" b="0" i="0" u="none" baseline="0"/>
              <a:t>ly</a:t>
            </a:r>
          </a:p>
        </xdr:txBody>
      </xdr:sp>
      <xdr:sp>
        <xdr:nvSpPr>
          <xdr:cNvPr id="12" name="TextBox 14"/>
          <xdr:cNvSpPr txBox="1">
            <a:spLocks noChangeArrowheads="1"/>
          </xdr:cNvSpPr>
        </xdr:nvSpPr>
        <xdr:spPr>
          <a:xfrm>
            <a:off x="45" y="31"/>
            <a:ext cx="31" cy="21"/>
          </a:xfrm>
          <a:prstGeom prst="rect">
            <a:avLst/>
          </a:prstGeom>
          <a:noFill/>
          <a:ln w="9525" cmpd="sng">
            <a:noFill/>
          </a:ln>
        </xdr:spPr>
        <xdr:txBody>
          <a:bodyPr vertOverflow="clip" wrap="square"/>
          <a:p>
            <a:pPr algn="l">
              <a:defRPr/>
            </a:pPr>
            <a:r>
              <a:rPr lang="en-US" cap="none" sz="800" b="0" i="0" u="none" baseline="0"/>
              <a:t>T0</a:t>
            </a:r>
          </a:p>
        </xdr:txBody>
      </xdr:sp>
      <xdr:sp>
        <xdr:nvSpPr>
          <xdr:cNvPr id="13" name="Line 16"/>
          <xdr:cNvSpPr>
            <a:spLocks/>
          </xdr:cNvSpPr>
        </xdr:nvSpPr>
        <xdr:spPr>
          <a:xfrm>
            <a:off x="130" y="71"/>
            <a:ext cx="0" cy="8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Line 17"/>
          <xdr:cNvSpPr>
            <a:spLocks/>
          </xdr:cNvSpPr>
        </xdr:nvSpPr>
        <xdr:spPr>
          <a:xfrm>
            <a:off x="130" y="72"/>
            <a:ext cx="3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5" name="Line 18"/>
          <xdr:cNvSpPr>
            <a:spLocks/>
          </xdr:cNvSpPr>
        </xdr:nvSpPr>
        <xdr:spPr>
          <a:xfrm>
            <a:off x="166" y="72"/>
            <a:ext cx="0" cy="7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6" name="Line 19"/>
          <xdr:cNvSpPr>
            <a:spLocks/>
          </xdr:cNvSpPr>
        </xdr:nvSpPr>
        <xdr:spPr>
          <a:xfrm>
            <a:off x="130" y="150"/>
            <a:ext cx="3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7" name="Rectangle 20"/>
          <xdr:cNvSpPr>
            <a:spLocks/>
          </xdr:cNvSpPr>
        </xdr:nvSpPr>
        <xdr:spPr>
          <a:xfrm>
            <a:off x="130" y="56"/>
            <a:ext cx="37" cy="9"/>
          </a:xfrm>
          <a:prstGeom prst="rect">
            <a:avLst/>
          </a:prstGeom>
          <a:pattFill prst="ltVert">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8" name="AutoShape 25"/>
          <xdr:cNvSpPr>
            <a:spLocks/>
          </xdr:cNvSpPr>
        </xdr:nvSpPr>
        <xdr:spPr>
          <a:xfrm flipH="1">
            <a:off x="109" y="77"/>
            <a:ext cx="12" cy="73"/>
          </a:xfrm>
          <a:prstGeom prst="rtTriangle">
            <a:avLst/>
          </a:prstGeom>
          <a:pattFill prst="ltHorz">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9" name="Line 36"/>
          <xdr:cNvSpPr>
            <a:spLocks/>
          </xdr:cNvSpPr>
        </xdr:nvSpPr>
        <xdr:spPr>
          <a:xfrm>
            <a:off x="215" y="71"/>
            <a:ext cx="0" cy="8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0" name="Line 37"/>
          <xdr:cNvSpPr>
            <a:spLocks/>
          </xdr:cNvSpPr>
        </xdr:nvSpPr>
        <xdr:spPr>
          <a:xfrm>
            <a:off x="215" y="72"/>
            <a:ext cx="3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1" name="Line 38"/>
          <xdr:cNvSpPr>
            <a:spLocks/>
          </xdr:cNvSpPr>
        </xdr:nvSpPr>
        <xdr:spPr>
          <a:xfrm>
            <a:off x="253" y="72"/>
            <a:ext cx="0" cy="7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2" name="Line 39"/>
          <xdr:cNvSpPr>
            <a:spLocks/>
          </xdr:cNvSpPr>
        </xdr:nvSpPr>
        <xdr:spPr>
          <a:xfrm>
            <a:off x="216" y="150"/>
            <a:ext cx="3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3" name="Rectangle 41"/>
          <xdr:cNvSpPr>
            <a:spLocks/>
          </xdr:cNvSpPr>
        </xdr:nvSpPr>
        <xdr:spPr>
          <a:xfrm>
            <a:off x="198" y="72"/>
            <a:ext cx="11" cy="78"/>
          </a:xfrm>
          <a:prstGeom prst="rect">
            <a:avLst/>
          </a:prstGeom>
          <a:pattFill prst="ltHorz">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AutoShape 44"/>
          <xdr:cNvSpPr>
            <a:spLocks/>
          </xdr:cNvSpPr>
        </xdr:nvSpPr>
        <xdr:spPr>
          <a:xfrm flipH="1">
            <a:off x="216" y="52"/>
            <a:ext cx="37" cy="12"/>
          </a:xfrm>
          <a:prstGeom prst="rtTriangle">
            <a:avLst/>
          </a:prstGeom>
          <a:pattFill prst="ltVert">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5" name="Line 45"/>
          <xdr:cNvSpPr>
            <a:spLocks/>
          </xdr:cNvSpPr>
        </xdr:nvSpPr>
        <xdr:spPr>
          <a:xfrm>
            <a:off x="302" y="72"/>
            <a:ext cx="0" cy="7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6" name="Line 46"/>
          <xdr:cNvSpPr>
            <a:spLocks/>
          </xdr:cNvSpPr>
        </xdr:nvSpPr>
        <xdr:spPr>
          <a:xfrm>
            <a:off x="302" y="72"/>
            <a:ext cx="38" cy="0"/>
          </a:xfrm>
          <a:prstGeom prst="line">
            <a:avLst/>
          </a:prstGeom>
          <a:noFill/>
          <a:ln w="3175" cmpd="sng">
            <a:solidFill>
              <a:srgbClr val="FF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7" name="Line 47"/>
          <xdr:cNvSpPr>
            <a:spLocks/>
          </xdr:cNvSpPr>
        </xdr:nvSpPr>
        <xdr:spPr>
          <a:xfrm>
            <a:off x="339" y="72"/>
            <a:ext cx="0" cy="7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8" name="Line 48"/>
          <xdr:cNvSpPr>
            <a:spLocks/>
          </xdr:cNvSpPr>
        </xdr:nvSpPr>
        <xdr:spPr>
          <a:xfrm>
            <a:off x="302" y="150"/>
            <a:ext cx="3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9" name="Rectangle 49"/>
          <xdr:cNvSpPr>
            <a:spLocks/>
          </xdr:cNvSpPr>
        </xdr:nvSpPr>
        <xdr:spPr>
          <a:xfrm>
            <a:off x="302" y="56"/>
            <a:ext cx="38" cy="9"/>
          </a:xfrm>
          <a:prstGeom prst="rect">
            <a:avLst/>
          </a:prstGeom>
          <a:pattFill prst="ltVert">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0" name="Rectangle 50"/>
          <xdr:cNvSpPr>
            <a:spLocks/>
          </xdr:cNvSpPr>
        </xdr:nvSpPr>
        <xdr:spPr>
          <a:xfrm>
            <a:off x="282" y="72"/>
            <a:ext cx="13" cy="78"/>
          </a:xfrm>
          <a:prstGeom prst="rect">
            <a:avLst/>
          </a:prstGeom>
          <a:pattFill prst="ltHorz">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1" name="Line 53"/>
          <xdr:cNvSpPr>
            <a:spLocks/>
          </xdr:cNvSpPr>
        </xdr:nvSpPr>
        <xdr:spPr>
          <a:xfrm>
            <a:off x="389" y="72"/>
            <a:ext cx="0" cy="79"/>
          </a:xfrm>
          <a:prstGeom prst="line">
            <a:avLst/>
          </a:prstGeom>
          <a:noFill/>
          <a:ln w="3175" cmpd="sng">
            <a:solidFill>
              <a:srgbClr val="FF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2" name="Line 54"/>
          <xdr:cNvSpPr>
            <a:spLocks/>
          </xdr:cNvSpPr>
        </xdr:nvSpPr>
        <xdr:spPr>
          <a:xfrm>
            <a:off x="389" y="72"/>
            <a:ext cx="3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3" name="Line 55"/>
          <xdr:cNvSpPr>
            <a:spLocks/>
          </xdr:cNvSpPr>
        </xdr:nvSpPr>
        <xdr:spPr>
          <a:xfrm>
            <a:off x="427" y="72"/>
            <a:ext cx="0" cy="7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4" name="Line 56"/>
          <xdr:cNvSpPr>
            <a:spLocks/>
          </xdr:cNvSpPr>
        </xdr:nvSpPr>
        <xdr:spPr>
          <a:xfrm>
            <a:off x="390" y="150"/>
            <a:ext cx="3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5" name="Rectangle 57"/>
          <xdr:cNvSpPr>
            <a:spLocks/>
          </xdr:cNvSpPr>
        </xdr:nvSpPr>
        <xdr:spPr>
          <a:xfrm>
            <a:off x="389" y="56"/>
            <a:ext cx="39" cy="9"/>
          </a:xfrm>
          <a:prstGeom prst="rect">
            <a:avLst/>
          </a:prstGeom>
          <a:pattFill prst="ltVert">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6" name="Rectangle 58"/>
          <xdr:cNvSpPr>
            <a:spLocks/>
          </xdr:cNvSpPr>
        </xdr:nvSpPr>
        <xdr:spPr>
          <a:xfrm>
            <a:off x="370" y="72"/>
            <a:ext cx="12" cy="78"/>
          </a:xfrm>
          <a:prstGeom prst="rect">
            <a:avLst/>
          </a:prstGeom>
          <a:pattFill prst="ltHorz">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7" name="Line 61"/>
          <xdr:cNvSpPr>
            <a:spLocks/>
          </xdr:cNvSpPr>
        </xdr:nvSpPr>
        <xdr:spPr>
          <a:xfrm>
            <a:off x="482" y="71"/>
            <a:ext cx="0" cy="8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8" name="Line 62"/>
          <xdr:cNvSpPr>
            <a:spLocks/>
          </xdr:cNvSpPr>
        </xdr:nvSpPr>
        <xdr:spPr>
          <a:xfrm>
            <a:off x="482" y="72"/>
            <a:ext cx="35" cy="0"/>
          </a:xfrm>
          <a:prstGeom prst="line">
            <a:avLst/>
          </a:prstGeom>
          <a:noFill/>
          <a:ln w="3175" cmpd="sng">
            <a:solidFill>
              <a:srgbClr val="FF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9" name="Line 63"/>
          <xdr:cNvSpPr>
            <a:spLocks/>
          </xdr:cNvSpPr>
        </xdr:nvSpPr>
        <xdr:spPr>
          <a:xfrm>
            <a:off x="517" y="72"/>
            <a:ext cx="0" cy="7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0" name="Line 64"/>
          <xdr:cNvSpPr>
            <a:spLocks/>
          </xdr:cNvSpPr>
        </xdr:nvSpPr>
        <xdr:spPr>
          <a:xfrm>
            <a:off x="481" y="150"/>
            <a:ext cx="3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1" name="Rectangle 65"/>
          <xdr:cNvSpPr>
            <a:spLocks/>
          </xdr:cNvSpPr>
        </xdr:nvSpPr>
        <xdr:spPr>
          <a:xfrm>
            <a:off x="482" y="56"/>
            <a:ext cx="39" cy="9"/>
          </a:xfrm>
          <a:prstGeom prst="rect">
            <a:avLst/>
          </a:prstGeom>
          <a:pattFill prst="ltVert">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2" name="AutoShape 68"/>
          <xdr:cNvSpPr>
            <a:spLocks/>
          </xdr:cNvSpPr>
        </xdr:nvSpPr>
        <xdr:spPr>
          <a:xfrm flipH="1">
            <a:off x="459" y="77"/>
            <a:ext cx="14" cy="73"/>
          </a:xfrm>
          <a:prstGeom prst="rtTriangle">
            <a:avLst/>
          </a:prstGeom>
          <a:pattFill prst="ltHorz">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3" name="Line 69"/>
          <xdr:cNvSpPr>
            <a:spLocks/>
          </xdr:cNvSpPr>
        </xdr:nvSpPr>
        <xdr:spPr>
          <a:xfrm>
            <a:off x="571" y="71"/>
            <a:ext cx="0" cy="80"/>
          </a:xfrm>
          <a:prstGeom prst="line">
            <a:avLst/>
          </a:prstGeom>
          <a:noFill/>
          <a:ln w="3175" cmpd="sng">
            <a:solidFill>
              <a:srgbClr val="FF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4" name="Line 70"/>
          <xdr:cNvSpPr>
            <a:spLocks/>
          </xdr:cNvSpPr>
        </xdr:nvSpPr>
        <xdr:spPr>
          <a:xfrm>
            <a:off x="571" y="72"/>
            <a:ext cx="3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5" name="Line 71"/>
          <xdr:cNvSpPr>
            <a:spLocks/>
          </xdr:cNvSpPr>
        </xdr:nvSpPr>
        <xdr:spPr>
          <a:xfrm>
            <a:off x="608" y="72"/>
            <a:ext cx="0" cy="7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6" name="Line 72"/>
          <xdr:cNvSpPr>
            <a:spLocks/>
          </xdr:cNvSpPr>
        </xdr:nvSpPr>
        <xdr:spPr>
          <a:xfrm>
            <a:off x="571" y="150"/>
            <a:ext cx="3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7" name="Rectangle 73"/>
          <xdr:cNvSpPr>
            <a:spLocks/>
          </xdr:cNvSpPr>
        </xdr:nvSpPr>
        <xdr:spPr>
          <a:xfrm>
            <a:off x="553" y="72"/>
            <a:ext cx="10" cy="78"/>
          </a:xfrm>
          <a:prstGeom prst="rect">
            <a:avLst/>
          </a:prstGeom>
          <a:pattFill prst="ltHorz">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8" name="AutoShape 76"/>
          <xdr:cNvSpPr>
            <a:spLocks/>
          </xdr:cNvSpPr>
        </xdr:nvSpPr>
        <xdr:spPr>
          <a:xfrm flipH="1">
            <a:off x="571" y="52"/>
            <a:ext cx="37" cy="12"/>
          </a:xfrm>
          <a:prstGeom prst="rtTriangle">
            <a:avLst/>
          </a:prstGeom>
          <a:pattFill prst="ltVert">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9" name="Line 77"/>
          <xdr:cNvSpPr>
            <a:spLocks/>
          </xdr:cNvSpPr>
        </xdr:nvSpPr>
        <xdr:spPr>
          <a:xfrm>
            <a:off x="659" y="72"/>
            <a:ext cx="0" cy="79"/>
          </a:xfrm>
          <a:prstGeom prst="line">
            <a:avLst/>
          </a:prstGeom>
          <a:noFill/>
          <a:ln w="3175" cmpd="sng">
            <a:solidFill>
              <a:srgbClr val="FF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0" name="Line 78"/>
          <xdr:cNvSpPr>
            <a:spLocks/>
          </xdr:cNvSpPr>
        </xdr:nvSpPr>
        <xdr:spPr>
          <a:xfrm>
            <a:off x="659" y="72"/>
            <a:ext cx="37" cy="0"/>
          </a:xfrm>
          <a:prstGeom prst="line">
            <a:avLst/>
          </a:prstGeom>
          <a:noFill/>
          <a:ln w="3175" cmpd="sng">
            <a:solidFill>
              <a:srgbClr val="FF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1" name="Line 79"/>
          <xdr:cNvSpPr>
            <a:spLocks/>
          </xdr:cNvSpPr>
        </xdr:nvSpPr>
        <xdr:spPr>
          <a:xfrm>
            <a:off x="696" y="72"/>
            <a:ext cx="0" cy="7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2" name="Line 80"/>
          <xdr:cNvSpPr>
            <a:spLocks/>
          </xdr:cNvSpPr>
        </xdr:nvSpPr>
        <xdr:spPr>
          <a:xfrm>
            <a:off x="659" y="150"/>
            <a:ext cx="3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3" name="Rectangle 81"/>
          <xdr:cNvSpPr>
            <a:spLocks/>
          </xdr:cNvSpPr>
        </xdr:nvSpPr>
        <xdr:spPr>
          <a:xfrm>
            <a:off x="659" y="56"/>
            <a:ext cx="37" cy="9"/>
          </a:xfrm>
          <a:prstGeom prst="rect">
            <a:avLst/>
          </a:prstGeom>
          <a:pattFill prst="ltVert">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4" name="Rectangle 82"/>
          <xdr:cNvSpPr>
            <a:spLocks/>
          </xdr:cNvSpPr>
        </xdr:nvSpPr>
        <xdr:spPr>
          <a:xfrm>
            <a:off x="640" y="72"/>
            <a:ext cx="13" cy="78"/>
          </a:xfrm>
          <a:prstGeom prst="rect">
            <a:avLst/>
          </a:prstGeom>
          <a:pattFill prst="ltHorz">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5" name="Line 85"/>
          <xdr:cNvSpPr>
            <a:spLocks/>
          </xdr:cNvSpPr>
        </xdr:nvSpPr>
        <xdr:spPr>
          <a:xfrm>
            <a:off x="749" y="72"/>
            <a:ext cx="0" cy="7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6" name="Line 86"/>
          <xdr:cNvSpPr>
            <a:spLocks/>
          </xdr:cNvSpPr>
        </xdr:nvSpPr>
        <xdr:spPr>
          <a:xfrm>
            <a:off x="749" y="72"/>
            <a:ext cx="4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7" name="Line 87"/>
          <xdr:cNvSpPr>
            <a:spLocks/>
          </xdr:cNvSpPr>
        </xdr:nvSpPr>
        <xdr:spPr>
          <a:xfrm>
            <a:off x="788" y="72"/>
            <a:ext cx="0" cy="7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8" name="Line 88"/>
          <xdr:cNvSpPr>
            <a:spLocks/>
          </xdr:cNvSpPr>
        </xdr:nvSpPr>
        <xdr:spPr>
          <a:xfrm>
            <a:off x="749" y="150"/>
            <a:ext cx="3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9" name="Rectangle 89"/>
          <xdr:cNvSpPr>
            <a:spLocks/>
          </xdr:cNvSpPr>
        </xdr:nvSpPr>
        <xdr:spPr>
          <a:xfrm>
            <a:off x="749" y="56"/>
            <a:ext cx="40" cy="9"/>
          </a:xfrm>
          <a:prstGeom prst="rect">
            <a:avLst/>
          </a:prstGeom>
          <a:pattFill prst="ltVert">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0" name="Rectangle 90"/>
          <xdr:cNvSpPr>
            <a:spLocks/>
          </xdr:cNvSpPr>
        </xdr:nvSpPr>
        <xdr:spPr>
          <a:xfrm>
            <a:off x="732" y="72"/>
            <a:ext cx="11" cy="78"/>
          </a:xfrm>
          <a:prstGeom prst="rect">
            <a:avLst/>
          </a:prstGeom>
          <a:pattFill prst="ltHorz">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1" name="Line 93"/>
          <xdr:cNvSpPr>
            <a:spLocks/>
          </xdr:cNvSpPr>
        </xdr:nvSpPr>
        <xdr:spPr>
          <a:xfrm>
            <a:off x="846" y="72"/>
            <a:ext cx="0" cy="79"/>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2" name="Line 94"/>
          <xdr:cNvSpPr>
            <a:spLocks/>
          </xdr:cNvSpPr>
        </xdr:nvSpPr>
        <xdr:spPr>
          <a:xfrm>
            <a:off x="846" y="72"/>
            <a:ext cx="3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3" name="Line 95"/>
          <xdr:cNvSpPr>
            <a:spLocks/>
          </xdr:cNvSpPr>
        </xdr:nvSpPr>
        <xdr:spPr>
          <a:xfrm>
            <a:off x="884" y="72"/>
            <a:ext cx="0" cy="7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4" name="Line 96"/>
          <xdr:cNvSpPr>
            <a:spLocks/>
          </xdr:cNvSpPr>
        </xdr:nvSpPr>
        <xdr:spPr>
          <a:xfrm>
            <a:off x="847" y="150"/>
            <a:ext cx="3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5" name="Rectangle 97"/>
          <xdr:cNvSpPr>
            <a:spLocks/>
          </xdr:cNvSpPr>
        </xdr:nvSpPr>
        <xdr:spPr>
          <a:xfrm>
            <a:off x="846" y="56"/>
            <a:ext cx="38" cy="9"/>
          </a:xfrm>
          <a:prstGeom prst="rect">
            <a:avLst/>
          </a:prstGeom>
          <a:pattFill prst="ltVert">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6" name="Rectangle 98"/>
          <xdr:cNvSpPr>
            <a:spLocks/>
          </xdr:cNvSpPr>
        </xdr:nvSpPr>
        <xdr:spPr>
          <a:xfrm>
            <a:off x="828" y="72"/>
            <a:ext cx="11" cy="78"/>
          </a:xfrm>
          <a:prstGeom prst="rect">
            <a:avLst/>
          </a:prstGeom>
          <a:pattFill prst="ltHorz">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7" name="Line 101"/>
          <xdr:cNvSpPr>
            <a:spLocks/>
          </xdr:cNvSpPr>
        </xdr:nvSpPr>
        <xdr:spPr>
          <a:xfrm>
            <a:off x="944" y="72"/>
            <a:ext cx="0" cy="79"/>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8" name="Line 102"/>
          <xdr:cNvSpPr>
            <a:spLocks/>
          </xdr:cNvSpPr>
        </xdr:nvSpPr>
        <xdr:spPr>
          <a:xfrm>
            <a:off x="944" y="72"/>
            <a:ext cx="39"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9" name="Line 103"/>
          <xdr:cNvSpPr>
            <a:spLocks/>
          </xdr:cNvSpPr>
        </xdr:nvSpPr>
        <xdr:spPr>
          <a:xfrm>
            <a:off x="982" y="72"/>
            <a:ext cx="0" cy="7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0" name="Line 104"/>
          <xdr:cNvSpPr>
            <a:spLocks/>
          </xdr:cNvSpPr>
        </xdr:nvSpPr>
        <xdr:spPr>
          <a:xfrm>
            <a:off x="944" y="150"/>
            <a:ext cx="3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1" name="Rectangle 105"/>
          <xdr:cNvSpPr>
            <a:spLocks/>
          </xdr:cNvSpPr>
        </xdr:nvSpPr>
        <xdr:spPr>
          <a:xfrm>
            <a:off x="944" y="56"/>
            <a:ext cx="39" cy="9"/>
          </a:xfrm>
          <a:prstGeom prst="rect">
            <a:avLst/>
          </a:prstGeom>
          <a:pattFill prst="ltVert">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2" name="Rectangle 106"/>
          <xdr:cNvSpPr>
            <a:spLocks/>
          </xdr:cNvSpPr>
        </xdr:nvSpPr>
        <xdr:spPr>
          <a:xfrm>
            <a:off x="924" y="72"/>
            <a:ext cx="10" cy="78"/>
          </a:xfrm>
          <a:prstGeom prst="rect">
            <a:avLst/>
          </a:prstGeom>
          <a:pattFill prst="ltHorz">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3" name="Line 109"/>
          <xdr:cNvSpPr>
            <a:spLocks/>
          </xdr:cNvSpPr>
        </xdr:nvSpPr>
        <xdr:spPr>
          <a:xfrm>
            <a:off x="1044" y="72"/>
            <a:ext cx="0" cy="7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4" name="Line 110"/>
          <xdr:cNvSpPr>
            <a:spLocks/>
          </xdr:cNvSpPr>
        </xdr:nvSpPr>
        <xdr:spPr>
          <a:xfrm>
            <a:off x="1044" y="72"/>
            <a:ext cx="39"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5" name="Line 111"/>
          <xdr:cNvSpPr>
            <a:spLocks/>
          </xdr:cNvSpPr>
        </xdr:nvSpPr>
        <xdr:spPr>
          <a:xfrm>
            <a:off x="1081" y="72"/>
            <a:ext cx="0" cy="7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6" name="Line 112"/>
          <xdr:cNvSpPr>
            <a:spLocks/>
          </xdr:cNvSpPr>
        </xdr:nvSpPr>
        <xdr:spPr>
          <a:xfrm>
            <a:off x="1044" y="150"/>
            <a:ext cx="38"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7" name="Rectangle 113"/>
          <xdr:cNvSpPr>
            <a:spLocks/>
          </xdr:cNvSpPr>
        </xdr:nvSpPr>
        <xdr:spPr>
          <a:xfrm>
            <a:off x="1044" y="56"/>
            <a:ext cx="39" cy="9"/>
          </a:xfrm>
          <a:prstGeom prst="rect">
            <a:avLst/>
          </a:prstGeom>
          <a:pattFill prst="ltVert">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8" name="Rectangle 114"/>
          <xdr:cNvSpPr>
            <a:spLocks/>
          </xdr:cNvSpPr>
        </xdr:nvSpPr>
        <xdr:spPr>
          <a:xfrm>
            <a:off x="1023" y="72"/>
            <a:ext cx="12" cy="78"/>
          </a:xfrm>
          <a:prstGeom prst="rect">
            <a:avLst/>
          </a:prstGeom>
          <a:pattFill prst="ltHorz">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9" name="Line 117"/>
          <xdr:cNvSpPr>
            <a:spLocks/>
          </xdr:cNvSpPr>
        </xdr:nvSpPr>
        <xdr:spPr>
          <a:xfrm>
            <a:off x="1141" y="72"/>
            <a:ext cx="0" cy="79"/>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0" name="Line 118"/>
          <xdr:cNvSpPr>
            <a:spLocks/>
          </xdr:cNvSpPr>
        </xdr:nvSpPr>
        <xdr:spPr>
          <a:xfrm>
            <a:off x="1141" y="72"/>
            <a:ext cx="3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1" name="Line 119"/>
          <xdr:cNvSpPr>
            <a:spLocks/>
          </xdr:cNvSpPr>
        </xdr:nvSpPr>
        <xdr:spPr>
          <a:xfrm>
            <a:off x="1178" y="72"/>
            <a:ext cx="0" cy="79"/>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2" name="Line 120"/>
          <xdr:cNvSpPr>
            <a:spLocks/>
          </xdr:cNvSpPr>
        </xdr:nvSpPr>
        <xdr:spPr>
          <a:xfrm>
            <a:off x="1141" y="150"/>
            <a:ext cx="37"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3" name="Rectangle 121"/>
          <xdr:cNvSpPr>
            <a:spLocks/>
          </xdr:cNvSpPr>
        </xdr:nvSpPr>
        <xdr:spPr>
          <a:xfrm>
            <a:off x="1141" y="56"/>
            <a:ext cx="38" cy="9"/>
          </a:xfrm>
          <a:prstGeom prst="rect">
            <a:avLst/>
          </a:prstGeom>
          <a:pattFill prst="ltVert">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4" name="Rectangle 122"/>
          <xdr:cNvSpPr>
            <a:spLocks/>
          </xdr:cNvSpPr>
        </xdr:nvSpPr>
        <xdr:spPr>
          <a:xfrm>
            <a:off x="1120" y="72"/>
            <a:ext cx="12" cy="78"/>
          </a:xfrm>
          <a:prstGeom prst="rect">
            <a:avLst/>
          </a:prstGeom>
          <a:pattFill prst="ltHorz">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5" name="Line 125"/>
          <xdr:cNvSpPr>
            <a:spLocks/>
          </xdr:cNvSpPr>
        </xdr:nvSpPr>
        <xdr:spPr>
          <a:xfrm>
            <a:off x="1239" y="72"/>
            <a:ext cx="0" cy="79"/>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6" name="Line 126"/>
          <xdr:cNvSpPr>
            <a:spLocks/>
          </xdr:cNvSpPr>
        </xdr:nvSpPr>
        <xdr:spPr>
          <a:xfrm>
            <a:off x="1239" y="72"/>
            <a:ext cx="4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7" name="Line 127"/>
          <xdr:cNvSpPr>
            <a:spLocks/>
          </xdr:cNvSpPr>
        </xdr:nvSpPr>
        <xdr:spPr>
          <a:xfrm>
            <a:off x="1277" y="72"/>
            <a:ext cx="0" cy="79"/>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8" name="Line 128"/>
          <xdr:cNvSpPr>
            <a:spLocks/>
          </xdr:cNvSpPr>
        </xdr:nvSpPr>
        <xdr:spPr>
          <a:xfrm>
            <a:off x="1239" y="150"/>
            <a:ext cx="39"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9" name="Rectangle 129"/>
          <xdr:cNvSpPr>
            <a:spLocks/>
          </xdr:cNvSpPr>
        </xdr:nvSpPr>
        <xdr:spPr>
          <a:xfrm>
            <a:off x="1239" y="56"/>
            <a:ext cx="40" cy="9"/>
          </a:xfrm>
          <a:prstGeom prst="rect">
            <a:avLst/>
          </a:prstGeom>
          <a:pattFill prst="ltVert">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90" name="Rectangle 130"/>
          <xdr:cNvSpPr>
            <a:spLocks/>
          </xdr:cNvSpPr>
        </xdr:nvSpPr>
        <xdr:spPr>
          <a:xfrm>
            <a:off x="1220" y="72"/>
            <a:ext cx="11" cy="78"/>
          </a:xfrm>
          <a:prstGeom prst="rect">
            <a:avLst/>
          </a:prstGeom>
          <a:pattFill prst="ltHorz">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91" name="TextBox 135"/>
          <xdr:cNvSpPr txBox="1">
            <a:spLocks noChangeArrowheads="1"/>
          </xdr:cNvSpPr>
        </xdr:nvSpPr>
        <xdr:spPr>
          <a:xfrm>
            <a:off x="104" y="147"/>
            <a:ext cx="27" cy="29"/>
          </a:xfrm>
          <a:prstGeom prst="rect">
            <a:avLst/>
          </a:prstGeom>
          <a:noFill/>
          <a:ln w="9525" cmpd="sng">
            <a:noFill/>
          </a:ln>
        </xdr:spPr>
        <xdr:txBody>
          <a:bodyPr vertOverflow="clip" wrap="square"/>
          <a:p>
            <a:pPr algn="l">
              <a:defRPr/>
            </a:pPr>
            <a:r>
              <a:rPr lang="en-US" cap="none" sz="800" b="0" i="0" u="none" baseline="0"/>
              <a:t>wo</a:t>
            </a:r>
          </a:p>
        </xdr:txBody>
      </xdr:sp>
      <xdr:sp>
        <xdr:nvSpPr>
          <xdr:cNvPr id="92" name="Line 137"/>
          <xdr:cNvSpPr>
            <a:spLocks/>
          </xdr:cNvSpPr>
        </xdr:nvSpPr>
        <xdr:spPr>
          <a:xfrm>
            <a:off x="30" y="230"/>
            <a:ext cx="3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93" name="Line 138"/>
          <xdr:cNvSpPr>
            <a:spLocks/>
          </xdr:cNvSpPr>
        </xdr:nvSpPr>
        <xdr:spPr>
          <a:xfrm>
            <a:off x="301" y="230"/>
            <a:ext cx="36" cy="0"/>
          </a:xfrm>
          <a:prstGeom prst="line">
            <a:avLst/>
          </a:prstGeom>
          <a:noFill/>
          <a:ln w="3175" cmpd="sng">
            <a:solidFill>
              <a:srgbClr val="FF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94" name="Line 139"/>
          <xdr:cNvSpPr>
            <a:spLocks/>
          </xdr:cNvSpPr>
        </xdr:nvSpPr>
        <xdr:spPr>
          <a:xfrm>
            <a:off x="161" y="230"/>
            <a:ext cx="4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95" name="TextBox 140"/>
          <xdr:cNvSpPr txBox="1">
            <a:spLocks noChangeArrowheads="1"/>
          </xdr:cNvSpPr>
        </xdr:nvSpPr>
        <xdr:spPr>
          <a:xfrm>
            <a:off x="81" y="218"/>
            <a:ext cx="81" cy="23"/>
          </a:xfrm>
          <a:prstGeom prst="rect">
            <a:avLst/>
          </a:prstGeom>
          <a:noFill/>
          <a:ln w="9525" cmpd="sng">
            <a:noFill/>
          </a:ln>
        </xdr:spPr>
        <xdr:txBody>
          <a:bodyPr vertOverflow="clip" wrap="square"/>
          <a:p>
            <a:pPr algn="l">
              <a:defRPr/>
            </a:pPr>
            <a:r>
              <a:rPr lang="en-US" cap="none" sz="800" b="0" i="0" u="none" baseline="0"/>
              <a:t>固定支持</a:t>
            </a:r>
          </a:p>
        </xdr:txBody>
      </xdr:sp>
      <xdr:sp>
        <xdr:nvSpPr>
          <xdr:cNvPr id="96" name="TextBox 141"/>
          <xdr:cNvSpPr txBox="1">
            <a:spLocks noChangeArrowheads="1"/>
          </xdr:cNvSpPr>
        </xdr:nvSpPr>
        <xdr:spPr>
          <a:xfrm>
            <a:off x="212" y="218"/>
            <a:ext cx="81" cy="23"/>
          </a:xfrm>
          <a:prstGeom prst="rect">
            <a:avLst/>
          </a:prstGeom>
          <a:noFill/>
          <a:ln w="9525" cmpd="sng">
            <a:noFill/>
          </a:ln>
        </xdr:spPr>
        <xdr:txBody>
          <a:bodyPr vertOverflow="clip" wrap="square"/>
          <a:p>
            <a:pPr algn="l">
              <a:defRPr/>
            </a:pPr>
            <a:r>
              <a:rPr lang="en-US" cap="none" sz="800" b="0" i="0" u="none" baseline="0"/>
              <a:t>単純支持</a:t>
            </a:r>
          </a:p>
        </xdr:txBody>
      </xdr:sp>
      <xdr:sp>
        <xdr:nvSpPr>
          <xdr:cNvPr id="97" name="TextBox 142"/>
          <xdr:cNvSpPr txBox="1">
            <a:spLocks noChangeArrowheads="1"/>
          </xdr:cNvSpPr>
        </xdr:nvSpPr>
        <xdr:spPr>
          <a:xfrm>
            <a:off x="351" y="218"/>
            <a:ext cx="80" cy="23"/>
          </a:xfrm>
          <a:prstGeom prst="rect">
            <a:avLst/>
          </a:prstGeom>
          <a:noFill/>
          <a:ln w="9525" cmpd="sng">
            <a:noFill/>
          </a:ln>
        </xdr:spPr>
        <xdr:txBody>
          <a:bodyPr vertOverflow="clip" wrap="square"/>
          <a:p>
            <a:pPr algn="l">
              <a:defRPr/>
            </a:pPr>
            <a:r>
              <a:rPr lang="en-US" cap="none" sz="800" b="0" i="0" u="none" baseline="0"/>
              <a:t>自由</a:t>
            </a:r>
          </a:p>
        </xdr:txBody>
      </xdr:sp>
      <xdr:sp>
        <xdr:nvSpPr>
          <xdr:cNvPr id="98" name="TextBox 143"/>
          <xdr:cNvSpPr txBox="1">
            <a:spLocks noChangeArrowheads="1"/>
          </xdr:cNvSpPr>
        </xdr:nvSpPr>
        <xdr:spPr>
          <a:xfrm>
            <a:off x="141" y="31"/>
            <a:ext cx="30" cy="21"/>
          </a:xfrm>
          <a:prstGeom prst="rect">
            <a:avLst/>
          </a:prstGeom>
          <a:noFill/>
          <a:ln w="9525" cmpd="sng">
            <a:noFill/>
          </a:ln>
        </xdr:spPr>
        <xdr:txBody>
          <a:bodyPr vertOverflow="clip" wrap="square"/>
          <a:p>
            <a:pPr algn="l">
              <a:defRPr/>
            </a:pPr>
            <a:r>
              <a:rPr lang="en-US" cap="none" sz="800" b="0" i="0" u="none" baseline="0"/>
              <a:t>T1</a:t>
            </a:r>
          </a:p>
        </xdr:txBody>
      </xdr:sp>
      <xdr:sp>
        <xdr:nvSpPr>
          <xdr:cNvPr id="99" name="TextBox 144"/>
          <xdr:cNvSpPr txBox="1">
            <a:spLocks noChangeArrowheads="1"/>
          </xdr:cNvSpPr>
        </xdr:nvSpPr>
        <xdr:spPr>
          <a:xfrm>
            <a:off x="224" y="31"/>
            <a:ext cx="31" cy="21"/>
          </a:xfrm>
          <a:prstGeom prst="rect">
            <a:avLst/>
          </a:prstGeom>
          <a:noFill/>
          <a:ln w="9525" cmpd="sng">
            <a:noFill/>
          </a:ln>
        </xdr:spPr>
        <xdr:txBody>
          <a:bodyPr vertOverflow="clip" wrap="square"/>
          <a:p>
            <a:pPr algn="l">
              <a:defRPr/>
            </a:pPr>
            <a:r>
              <a:rPr lang="en-US" cap="none" sz="800" b="0" i="0" u="none" baseline="0"/>
              <a:t>T2</a:t>
            </a:r>
          </a:p>
        </xdr:txBody>
      </xdr:sp>
      <xdr:sp>
        <xdr:nvSpPr>
          <xdr:cNvPr id="100" name="TextBox 145"/>
          <xdr:cNvSpPr txBox="1">
            <a:spLocks noChangeArrowheads="1"/>
          </xdr:cNvSpPr>
        </xdr:nvSpPr>
        <xdr:spPr>
          <a:xfrm>
            <a:off x="309" y="31"/>
            <a:ext cx="30" cy="21"/>
          </a:xfrm>
          <a:prstGeom prst="rect">
            <a:avLst/>
          </a:prstGeom>
          <a:noFill/>
          <a:ln w="9525" cmpd="sng">
            <a:noFill/>
          </a:ln>
        </xdr:spPr>
        <xdr:txBody>
          <a:bodyPr vertOverflow="clip" wrap="square"/>
          <a:p>
            <a:pPr algn="l">
              <a:defRPr/>
            </a:pPr>
            <a:r>
              <a:rPr lang="en-US" cap="none" sz="800" b="0" i="0" u="none" baseline="0"/>
              <a:t>T3</a:t>
            </a:r>
          </a:p>
        </xdr:txBody>
      </xdr:sp>
      <xdr:sp>
        <xdr:nvSpPr>
          <xdr:cNvPr id="101" name="TextBox 146"/>
          <xdr:cNvSpPr txBox="1">
            <a:spLocks noChangeArrowheads="1"/>
          </xdr:cNvSpPr>
        </xdr:nvSpPr>
        <xdr:spPr>
          <a:xfrm>
            <a:off x="396" y="31"/>
            <a:ext cx="32" cy="21"/>
          </a:xfrm>
          <a:prstGeom prst="rect">
            <a:avLst/>
          </a:prstGeom>
          <a:noFill/>
          <a:ln w="9525" cmpd="sng">
            <a:noFill/>
          </a:ln>
        </xdr:spPr>
        <xdr:txBody>
          <a:bodyPr vertOverflow="clip" wrap="square"/>
          <a:p>
            <a:pPr algn="l">
              <a:defRPr/>
            </a:pPr>
            <a:r>
              <a:rPr lang="en-US" cap="none" sz="800" b="0" i="0" u="none" baseline="0"/>
              <a:t>T4</a:t>
            </a:r>
          </a:p>
        </xdr:txBody>
      </xdr:sp>
      <xdr:sp>
        <xdr:nvSpPr>
          <xdr:cNvPr id="102" name="TextBox 147"/>
          <xdr:cNvSpPr txBox="1">
            <a:spLocks noChangeArrowheads="1"/>
          </xdr:cNvSpPr>
        </xdr:nvSpPr>
        <xdr:spPr>
          <a:xfrm>
            <a:off x="490" y="31"/>
            <a:ext cx="32" cy="21"/>
          </a:xfrm>
          <a:prstGeom prst="rect">
            <a:avLst/>
          </a:prstGeom>
          <a:noFill/>
          <a:ln w="9525" cmpd="sng">
            <a:noFill/>
          </a:ln>
        </xdr:spPr>
        <xdr:txBody>
          <a:bodyPr vertOverflow="clip" wrap="square"/>
          <a:p>
            <a:pPr algn="l">
              <a:defRPr/>
            </a:pPr>
            <a:r>
              <a:rPr lang="en-US" cap="none" sz="800" b="0" i="0" u="none" baseline="0"/>
              <a:t>T5</a:t>
            </a:r>
          </a:p>
        </xdr:txBody>
      </xdr:sp>
      <xdr:sp>
        <xdr:nvSpPr>
          <xdr:cNvPr id="103" name="TextBox 148"/>
          <xdr:cNvSpPr txBox="1">
            <a:spLocks noChangeArrowheads="1"/>
          </xdr:cNvSpPr>
        </xdr:nvSpPr>
        <xdr:spPr>
          <a:xfrm>
            <a:off x="582" y="31"/>
            <a:ext cx="29" cy="21"/>
          </a:xfrm>
          <a:prstGeom prst="rect">
            <a:avLst/>
          </a:prstGeom>
          <a:noFill/>
          <a:ln w="9525" cmpd="sng">
            <a:noFill/>
          </a:ln>
        </xdr:spPr>
        <xdr:txBody>
          <a:bodyPr vertOverflow="clip" wrap="square"/>
          <a:p>
            <a:pPr algn="l">
              <a:defRPr/>
            </a:pPr>
            <a:r>
              <a:rPr lang="en-US" cap="none" sz="800" b="0" i="0" u="none" baseline="0"/>
              <a:t>T6</a:t>
            </a:r>
          </a:p>
        </xdr:txBody>
      </xdr:sp>
      <xdr:sp>
        <xdr:nvSpPr>
          <xdr:cNvPr id="104" name="TextBox 149"/>
          <xdr:cNvSpPr txBox="1">
            <a:spLocks noChangeArrowheads="1"/>
          </xdr:cNvSpPr>
        </xdr:nvSpPr>
        <xdr:spPr>
          <a:xfrm>
            <a:off x="665" y="31"/>
            <a:ext cx="30" cy="21"/>
          </a:xfrm>
          <a:prstGeom prst="rect">
            <a:avLst/>
          </a:prstGeom>
          <a:noFill/>
          <a:ln w="9525" cmpd="sng">
            <a:noFill/>
          </a:ln>
        </xdr:spPr>
        <xdr:txBody>
          <a:bodyPr vertOverflow="clip" wrap="square"/>
          <a:p>
            <a:pPr algn="l">
              <a:defRPr/>
            </a:pPr>
            <a:r>
              <a:rPr lang="en-US" cap="none" sz="800" b="0" i="0" u="none" baseline="0"/>
              <a:t>T7</a:t>
            </a:r>
          </a:p>
        </xdr:txBody>
      </xdr:sp>
      <xdr:sp>
        <xdr:nvSpPr>
          <xdr:cNvPr id="105" name="TextBox 150"/>
          <xdr:cNvSpPr txBox="1">
            <a:spLocks noChangeArrowheads="1"/>
          </xdr:cNvSpPr>
        </xdr:nvSpPr>
        <xdr:spPr>
          <a:xfrm>
            <a:off x="759" y="31"/>
            <a:ext cx="30" cy="21"/>
          </a:xfrm>
          <a:prstGeom prst="rect">
            <a:avLst/>
          </a:prstGeom>
          <a:noFill/>
          <a:ln w="9525" cmpd="sng">
            <a:noFill/>
          </a:ln>
        </xdr:spPr>
        <xdr:txBody>
          <a:bodyPr vertOverflow="clip" wrap="square"/>
          <a:p>
            <a:pPr algn="l">
              <a:defRPr/>
            </a:pPr>
            <a:r>
              <a:rPr lang="en-US" cap="none" sz="800" b="0" i="0" u="none" baseline="0"/>
              <a:t>T8</a:t>
            </a:r>
          </a:p>
        </xdr:txBody>
      </xdr:sp>
      <xdr:sp>
        <xdr:nvSpPr>
          <xdr:cNvPr id="106" name="TextBox 151"/>
          <xdr:cNvSpPr txBox="1">
            <a:spLocks noChangeArrowheads="1"/>
          </xdr:cNvSpPr>
        </xdr:nvSpPr>
        <xdr:spPr>
          <a:xfrm>
            <a:off x="857" y="31"/>
            <a:ext cx="30" cy="21"/>
          </a:xfrm>
          <a:prstGeom prst="rect">
            <a:avLst/>
          </a:prstGeom>
          <a:noFill/>
          <a:ln w="9525" cmpd="sng">
            <a:noFill/>
          </a:ln>
        </xdr:spPr>
        <xdr:txBody>
          <a:bodyPr vertOverflow="clip" wrap="square"/>
          <a:p>
            <a:pPr algn="l">
              <a:defRPr/>
            </a:pPr>
            <a:r>
              <a:rPr lang="en-US" cap="none" sz="800" b="0" i="0" u="none" baseline="0"/>
              <a:t>T9</a:t>
            </a:r>
          </a:p>
        </xdr:txBody>
      </xdr:sp>
      <xdr:sp>
        <xdr:nvSpPr>
          <xdr:cNvPr id="107" name="TextBox 152"/>
          <xdr:cNvSpPr txBox="1">
            <a:spLocks noChangeArrowheads="1"/>
          </xdr:cNvSpPr>
        </xdr:nvSpPr>
        <xdr:spPr>
          <a:xfrm>
            <a:off x="949" y="31"/>
            <a:ext cx="42" cy="21"/>
          </a:xfrm>
          <a:prstGeom prst="rect">
            <a:avLst/>
          </a:prstGeom>
          <a:noFill/>
          <a:ln w="9525" cmpd="sng">
            <a:noFill/>
          </a:ln>
        </xdr:spPr>
        <xdr:txBody>
          <a:bodyPr vertOverflow="clip" wrap="square"/>
          <a:p>
            <a:pPr algn="l">
              <a:defRPr/>
            </a:pPr>
            <a:r>
              <a:rPr lang="en-US" cap="none" sz="800" b="0" i="0" u="none" baseline="0"/>
              <a:t>T10</a:t>
            </a:r>
          </a:p>
        </xdr:txBody>
      </xdr:sp>
      <xdr:sp>
        <xdr:nvSpPr>
          <xdr:cNvPr id="108" name="TextBox 153"/>
          <xdr:cNvSpPr txBox="1">
            <a:spLocks noChangeArrowheads="1"/>
          </xdr:cNvSpPr>
        </xdr:nvSpPr>
        <xdr:spPr>
          <a:xfrm>
            <a:off x="1045" y="31"/>
            <a:ext cx="44" cy="21"/>
          </a:xfrm>
          <a:prstGeom prst="rect">
            <a:avLst/>
          </a:prstGeom>
          <a:noFill/>
          <a:ln w="9525" cmpd="sng">
            <a:noFill/>
          </a:ln>
        </xdr:spPr>
        <xdr:txBody>
          <a:bodyPr vertOverflow="clip" wrap="square"/>
          <a:p>
            <a:pPr algn="l">
              <a:defRPr/>
            </a:pPr>
            <a:r>
              <a:rPr lang="en-US" cap="none" sz="800" b="0" i="0" u="none" baseline="0"/>
              <a:t>T11</a:t>
            </a:r>
          </a:p>
        </xdr:txBody>
      </xdr:sp>
      <xdr:sp>
        <xdr:nvSpPr>
          <xdr:cNvPr id="109" name="TextBox 154"/>
          <xdr:cNvSpPr txBox="1">
            <a:spLocks noChangeArrowheads="1"/>
          </xdr:cNvSpPr>
        </xdr:nvSpPr>
        <xdr:spPr>
          <a:xfrm>
            <a:off x="1146" y="31"/>
            <a:ext cx="43" cy="21"/>
          </a:xfrm>
          <a:prstGeom prst="rect">
            <a:avLst/>
          </a:prstGeom>
          <a:noFill/>
          <a:ln w="9525" cmpd="sng">
            <a:noFill/>
          </a:ln>
        </xdr:spPr>
        <xdr:txBody>
          <a:bodyPr vertOverflow="clip" wrap="square"/>
          <a:p>
            <a:pPr algn="l">
              <a:defRPr/>
            </a:pPr>
            <a:r>
              <a:rPr lang="en-US" cap="none" sz="800" b="0" i="0" u="none" baseline="0"/>
              <a:t>T12</a:t>
            </a:r>
          </a:p>
        </xdr:txBody>
      </xdr:sp>
      <xdr:sp>
        <xdr:nvSpPr>
          <xdr:cNvPr id="110" name="TextBox 155"/>
          <xdr:cNvSpPr txBox="1">
            <a:spLocks noChangeArrowheads="1"/>
          </xdr:cNvSpPr>
        </xdr:nvSpPr>
        <xdr:spPr>
          <a:xfrm>
            <a:off x="1244" y="31"/>
            <a:ext cx="42" cy="21"/>
          </a:xfrm>
          <a:prstGeom prst="rect">
            <a:avLst/>
          </a:prstGeom>
          <a:noFill/>
          <a:ln w="9525" cmpd="sng">
            <a:noFill/>
          </a:ln>
        </xdr:spPr>
        <xdr:txBody>
          <a:bodyPr vertOverflow="clip" wrap="square"/>
          <a:p>
            <a:pPr algn="l">
              <a:defRPr/>
            </a:pPr>
            <a:r>
              <a:rPr lang="en-US" cap="none" sz="800" b="0" i="0" u="none" baseline="0"/>
              <a:t>T13</a:t>
            </a:r>
          </a:p>
        </xdr:txBody>
      </xdr:sp>
      <xdr:sp>
        <xdr:nvSpPr>
          <xdr:cNvPr id="111" name="Line 181"/>
          <xdr:cNvSpPr>
            <a:spLocks/>
          </xdr:cNvSpPr>
        </xdr:nvSpPr>
        <xdr:spPr>
          <a:xfrm>
            <a:off x="1144" y="250"/>
            <a:ext cx="73"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12" name="Line 182"/>
          <xdr:cNvSpPr>
            <a:spLocks/>
          </xdr:cNvSpPr>
        </xdr:nvSpPr>
        <xdr:spPr>
          <a:xfrm>
            <a:off x="1217" y="237"/>
            <a:ext cx="0" cy="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13" name="TextBox 183"/>
          <xdr:cNvSpPr txBox="1">
            <a:spLocks noChangeArrowheads="1"/>
          </xdr:cNvSpPr>
        </xdr:nvSpPr>
        <xdr:spPr>
          <a:xfrm>
            <a:off x="1162" y="176"/>
            <a:ext cx="42" cy="26"/>
          </a:xfrm>
          <a:prstGeom prst="rect">
            <a:avLst/>
          </a:prstGeom>
          <a:noFill/>
          <a:ln w="9525" cmpd="sng">
            <a:noFill/>
          </a:ln>
        </xdr:spPr>
        <xdr:txBody>
          <a:bodyPr vertOverflow="clip" wrap="square"/>
          <a:p>
            <a:pPr algn="l">
              <a:defRPr/>
            </a:pPr>
            <a:r>
              <a:rPr lang="en-US" cap="none" sz="800" b="0" i="0" u="none" baseline="0"/>
              <a:t>T20</a:t>
            </a:r>
          </a:p>
        </xdr:txBody>
      </xdr:sp>
      <xdr:sp>
        <xdr:nvSpPr>
          <xdr:cNvPr id="114" name="TextBox 184"/>
          <xdr:cNvSpPr txBox="1">
            <a:spLocks noChangeArrowheads="1"/>
          </xdr:cNvSpPr>
        </xdr:nvSpPr>
        <xdr:spPr>
          <a:xfrm>
            <a:off x="1173" y="253"/>
            <a:ext cx="21" cy="20"/>
          </a:xfrm>
          <a:prstGeom prst="rect">
            <a:avLst/>
          </a:prstGeom>
          <a:noFill/>
          <a:ln w="9525" cmpd="sng">
            <a:noFill/>
          </a:ln>
        </xdr:spPr>
        <xdr:txBody>
          <a:bodyPr vertOverflow="clip" wrap="square"/>
          <a:p>
            <a:pPr algn="l">
              <a:defRPr/>
            </a:pPr>
            <a:r>
              <a:rPr lang="en-US" cap="none" sz="800" b="0" i="0" u="none" baseline="0"/>
              <a:t>lx</a:t>
            </a:r>
          </a:p>
        </xdr:txBody>
      </xdr:sp>
      <xdr:sp>
        <xdr:nvSpPr>
          <xdr:cNvPr id="115" name="Rectangle 185"/>
          <xdr:cNvSpPr>
            <a:spLocks/>
          </xdr:cNvSpPr>
        </xdr:nvSpPr>
        <xdr:spPr>
          <a:xfrm>
            <a:off x="1149" y="223"/>
            <a:ext cx="67" cy="12"/>
          </a:xfrm>
          <a:prstGeom prst="rect">
            <a:avLst/>
          </a:prstGeom>
          <a:pattFill prst="ltVert">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16" name="TextBox 188"/>
          <xdr:cNvSpPr txBox="1">
            <a:spLocks noChangeArrowheads="1"/>
          </xdr:cNvSpPr>
        </xdr:nvSpPr>
        <xdr:spPr>
          <a:xfrm>
            <a:off x="1172" y="205"/>
            <a:ext cx="20" cy="26"/>
          </a:xfrm>
          <a:prstGeom prst="rect">
            <a:avLst/>
          </a:prstGeom>
          <a:noFill/>
          <a:ln w="9525" cmpd="sng">
            <a:noFill/>
          </a:ln>
        </xdr:spPr>
        <xdr:txBody>
          <a:bodyPr vertOverflow="clip" wrap="square"/>
          <a:p>
            <a:pPr algn="l">
              <a:defRPr/>
            </a:pPr>
            <a:r>
              <a:rPr lang="en-US" cap="none" sz="800" b="0" i="0" u="none" baseline="0"/>
              <a:t>w</a:t>
            </a:r>
          </a:p>
        </xdr:txBody>
      </xdr:sp>
      <xdr:sp>
        <xdr:nvSpPr>
          <xdr:cNvPr id="117" name="Line 189"/>
          <xdr:cNvSpPr>
            <a:spLocks/>
          </xdr:cNvSpPr>
        </xdr:nvSpPr>
        <xdr:spPr>
          <a:xfrm>
            <a:off x="1144" y="209"/>
            <a:ext cx="0" cy="37"/>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明朝"/>
                <a:ea typeface="ＭＳ Ｐ明朝"/>
                <a:cs typeface="ＭＳ Ｐ明朝"/>
              </a:rPr>
              <a:t/>
            </a:r>
          </a:p>
        </xdr:txBody>
      </xdr:sp>
      <xdr:sp>
        <xdr:nvSpPr>
          <xdr:cNvPr id="118" name="TextBox 190"/>
          <xdr:cNvSpPr txBox="1">
            <a:spLocks noChangeArrowheads="1"/>
          </xdr:cNvSpPr>
        </xdr:nvSpPr>
        <xdr:spPr>
          <a:xfrm>
            <a:off x="1124" y="203"/>
            <a:ext cx="26" cy="26"/>
          </a:xfrm>
          <a:prstGeom prst="rect">
            <a:avLst/>
          </a:prstGeom>
          <a:noFill/>
          <a:ln w="9525" cmpd="sng">
            <a:noFill/>
          </a:ln>
        </xdr:spPr>
        <xdr:txBody>
          <a:bodyPr vertOverflow="clip" wrap="square"/>
          <a:p>
            <a:pPr algn="l">
              <a:defRPr/>
            </a:pPr>
            <a:r>
              <a:rPr lang="en-US" cap="none" sz="800" b="0" i="0" u="none" baseline="0"/>
              <a:t>P</a:t>
            </a:r>
          </a:p>
        </xdr:txBody>
      </xdr:sp>
      <xdr:sp>
        <xdr:nvSpPr>
          <xdr:cNvPr id="119" name="TextBox 256"/>
          <xdr:cNvSpPr txBox="1">
            <a:spLocks noChangeArrowheads="1"/>
          </xdr:cNvSpPr>
        </xdr:nvSpPr>
        <xdr:spPr>
          <a:xfrm>
            <a:off x="254" y="48"/>
            <a:ext cx="27" cy="29"/>
          </a:xfrm>
          <a:prstGeom prst="rect">
            <a:avLst/>
          </a:prstGeom>
          <a:noFill/>
          <a:ln w="9525" cmpd="sng">
            <a:noFill/>
          </a:ln>
        </xdr:spPr>
        <xdr:txBody>
          <a:bodyPr vertOverflow="clip" wrap="square"/>
          <a:p>
            <a:pPr algn="l">
              <a:defRPr/>
            </a:pPr>
            <a:r>
              <a:rPr lang="en-US" cap="none" sz="800" b="0" i="0" u="none" baseline="0"/>
              <a:t>wo</a:t>
            </a:r>
          </a:p>
        </xdr:txBody>
      </xdr:sp>
      <xdr:sp>
        <xdr:nvSpPr>
          <xdr:cNvPr id="120" name="TextBox 257"/>
          <xdr:cNvSpPr txBox="1">
            <a:spLocks noChangeArrowheads="1"/>
          </xdr:cNvSpPr>
        </xdr:nvSpPr>
        <xdr:spPr>
          <a:xfrm>
            <a:off x="456" y="147"/>
            <a:ext cx="27" cy="29"/>
          </a:xfrm>
          <a:prstGeom prst="rect">
            <a:avLst/>
          </a:prstGeom>
          <a:noFill/>
          <a:ln w="9525" cmpd="sng">
            <a:noFill/>
          </a:ln>
        </xdr:spPr>
        <xdr:txBody>
          <a:bodyPr vertOverflow="clip" wrap="square"/>
          <a:p>
            <a:pPr algn="l">
              <a:defRPr/>
            </a:pPr>
            <a:r>
              <a:rPr lang="en-US" cap="none" sz="800" b="0" i="0" u="none" baseline="0"/>
              <a:t>wo</a:t>
            </a:r>
          </a:p>
        </xdr:txBody>
      </xdr:sp>
      <xdr:sp>
        <xdr:nvSpPr>
          <xdr:cNvPr id="121" name="TextBox 259"/>
          <xdr:cNvSpPr txBox="1">
            <a:spLocks noChangeArrowheads="1"/>
          </xdr:cNvSpPr>
        </xdr:nvSpPr>
        <xdr:spPr>
          <a:xfrm>
            <a:off x="607" y="48"/>
            <a:ext cx="27" cy="29"/>
          </a:xfrm>
          <a:prstGeom prst="rect">
            <a:avLst/>
          </a:prstGeom>
          <a:noFill/>
          <a:ln w="9525" cmpd="sng">
            <a:noFill/>
          </a:ln>
        </xdr:spPr>
        <xdr:txBody>
          <a:bodyPr vertOverflow="clip" wrap="square"/>
          <a:p>
            <a:pPr algn="l">
              <a:defRPr/>
            </a:pPr>
            <a:r>
              <a:rPr lang="en-US" cap="none" sz="800" b="0" i="0" u="none" baseline="0"/>
              <a:t>wo</a:t>
            </a:r>
          </a:p>
        </xdr:txBody>
      </xdr:sp>
      <xdr:sp>
        <xdr:nvSpPr>
          <xdr:cNvPr id="122" name="TextBox 260"/>
          <xdr:cNvSpPr txBox="1">
            <a:spLocks noChangeArrowheads="1"/>
          </xdr:cNvSpPr>
        </xdr:nvSpPr>
        <xdr:spPr>
          <a:xfrm>
            <a:off x="280" y="145"/>
            <a:ext cx="26" cy="29"/>
          </a:xfrm>
          <a:prstGeom prst="rect">
            <a:avLst/>
          </a:prstGeom>
          <a:noFill/>
          <a:ln w="9525" cmpd="sng">
            <a:noFill/>
          </a:ln>
        </xdr:spPr>
        <xdr:txBody>
          <a:bodyPr vertOverflow="clip" wrap="square"/>
          <a:p>
            <a:pPr algn="l">
              <a:defRPr/>
            </a:pPr>
            <a:r>
              <a:rPr lang="en-US" cap="none" sz="800" b="0" i="0" u="none" baseline="0"/>
              <a:t>w</a:t>
            </a:r>
          </a:p>
        </xdr:txBody>
      </xdr:sp>
      <xdr:sp>
        <xdr:nvSpPr>
          <xdr:cNvPr id="123" name="TextBox 261"/>
          <xdr:cNvSpPr txBox="1">
            <a:spLocks noChangeArrowheads="1"/>
          </xdr:cNvSpPr>
        </xdr:nvSpPr>
        <xdr:spPr>
          <a:xfrm>
            <a:off x="369" y="145"/>
            <a:ext cx="26" cy="29"/>
          </a:xfrm>
          <a:prstGeom prst="rect">
            <a:avLst/>
          </a:prstGeom>
          <a:noFill/>
          <a:ln w="9525" cmpd="sng">
            <a:noFill/>
          </a:ln>
        </xdr:spPr>
        <xdr:txBody>
          <a:bodyPr vertOverflow="clip" wrap="square"/>
          <a:p>
            <a:pPr algn="l">
              <a:defRPr/>
            </a:pPr>
            <a:r>
              <a:rPr lang="en-US" cap="none" sz="800" b="0" i="0" u="none" baseline="0"/>
              <a:t>w</a:t>
            </a:r>
          </a:p>
        </xdr:txBody>
      </xdr:sp>
      <xdr:sp>
        <xdr:nvSpPr>
          <xdr:cNvPr id="124" name="TextBox 262"/>
          <xdr:cNvSpPr txBox="1">
            <a:spLocks noChangeArrowheads="1"/>
          </xdr:cNvSpPr>
        </xdr:nvSpPr>
        <xdr:spPr>
          <a:xfrm>
            <a:off x="639" y="145"/>
            <a:ext cx="26" cy="29"/>
          </a:xfrm>
          <a:prstGeom prst="rect">
            <a:avLst/>
          </a:prstGeom>
          <a:noFill/>
          <a:ln w="9525" cmpd="sng">
            <a:noFill/>
          </a:ln>
        </xdr:spPr>
        <xdr:txBody>
          <a:bodyPr vertOverflow="clip" wrap="square"/>
          <a:p>
            <a:pPr algn="l">
              <a:defRPr/>
            </a:pPr>
            <a:r>
              <a:rPr lang="en-US" cap="none" sz="800" b="0" i="0" u="none" baseline="0"/>
              <a:t>w</a:t>
            </a:r>
          </a:p>
        </xdr:txBody>
      </xdr:sp>
      <xdr:sp>
        <xdr:nvSpPr>
          <xdr:cNvPr id="125" name="TextBox 263"/>
          <xdr:cNvSpPr txBox="1">
            <a:spLocks noChangeArrowheads="1"/>
          </xdr:cNvSpPr>
        </xdr:nvSpPr>
        <xdr:spPr>
          <a:xfrm>
            <a:off x="731" y="145"/>
            <a:ext cx="26" cy="29"/>
          </a:xfrm>
          <a:prstGeom prst="rect">
            <a:avLst/>
          </a:prstGeom>
          <a:noFill/>
          <a:ln w="9525" cmpd="sng">
            <a:noFill/>
          </a:ln>
        </xdr:spPr>
        <xdr:txBody>
          <a:bodyPr vertOverflow="clip" wrap="square"/>
          <a:p>
            <a:pPr algn="l">
              <a:defRPr/>
            </a:pPr>
            <a:r>
              <a:rPr lang="en-US" cap="none" sz="800" b="0" i="0" u="none" baseline="0"/>
              <a:t>w</a:t>
            </a:r>
          </a:p>
        </xdr:txBody>
      </xdr:sp>
      <xdr:sp>
        <xdr:nvSpPr>
          <xdr:cNvPr id="126" name="TextBox 264"/>
          <xdr:cNvSpPr txBox="1">
            <a:spLocks noChangeArrowheads="1"/>
          </xdr:cNvSpPr>
        </xdr:nvSpPr>
        <xdr:spPr>
          <a:xfrm>
            <a:off x="826" y="145"/>
            <a:ext cx="26" cy="29"/>
          </a:xfrm>
          <a:prstGeom prst="rect">
            <a:avLst/>
          </a:prstGeom>
          <a:noFill/>
          <a:ln w="9525" cmpd="sng">
            <a:noFill/>
          </a:ln>
        </xdr:spPr>
        <xdr:txBody>
          <a:bodyPr vertOverflow="clip" wrap="square"/>
          <a:p>
            <a:pPr algn="l">
              <a:defRPr/>
            </a:pPr>
            <a:r>
              <a:rPr lang="en-US" cap="none" sz="800" b="0" i="0" u="none" baseline="0"/>
              <a:t>w</a:t>
            </a:r>
          </a:p>
        </xdr:txBody>
      </xdr:sp>
      <xdr:sp>
        <xdr:nvSpPr>
          <xdr:cNvPr id="127" name="TextBox 265"/>
          <xdr:cNvSpPr txBox="1">
            <a:spLocks noChangeArrowheads="1"/>
          </xdr:cNvSpPr>
        </xdr:nvSpPr>
        <xdr:spPr>
          <a:xfrm>
            <a:off x="921" y="145"/>
            <a:ext cx="26" cy="29"/>
          </a:xfrm>
          <a:prstGeom prst="rect">
            <a:avLst/>
          </a:prstGeom>
          <a:noFill/>
          <a:ln w="9525" cmpd="sng">
            <a:noFill/>
          </a:ln>
        </xdr:spPr>
        <xdr:txBody>
          <a:bodyPr vertOverflow="clip" wrap="square"/>
          <a:p>
            <a:pPr algn="l">
              <a:defRPr/>
            </a:pPr>
            <a:r>
              <a:rPr lang="en-US" cap="none" sz="800" b="0" i="0" u="none" baseline="0"/>
              <a:t>w</a:t>
            </a:r>
          </a:p>
        </xdr:txBody>
      </xdr:sp>
      <xdr:sp>
        <xdr:nvSpPr>
          <xdr:cNvPr id="128" name="TextBox 266"/>
          <xdr:cNvSpPr txBox="1">
            <a:spLocks noChangeArrowheads="1"/>
          </xdr:cNvSpPr>
        </xdr:nvSpPr>
        <xdr:spPr>
          <a:xfrm>
            <a:off x="1021" y="145"/>
            <a:ext cx="26" cy="29"/>
          </a:xfrm>
          <a:prstGeom prst="rect">
            <a:avLst/>
          </a:prstGeom>
          <a:noFill/>
          <a:ln w="9525" cmpd="sng">
            <a:noFill/>
          </a:ln>
        </xdr:spPr>
        <xdr:txBody>
          <a:bodyPr vertOverflow="clip" wrap="square"/>
          <a:p>
            <a:pPr algn="l">
              <a:defRPr/>
            </a:pPr>
            <a:r>
              <a:rPr lang="en-US" cap="none" sz="800" b="0" i="0" u="none" baseline="0"/>
              <a:t>w</a:t>
            </a:r>
          </a:p>
        </xdr:txBody>
      </xdr:sp>
      <xdr:sp>
        <xdr:nvSpPr>
          <xdr:cNvPr id="129" name="TextBox 267"/>
          <xdr:cNvSpPr txBox="1">
            <a:spLocks noChangeArrowheads="1"/>
          </xdr:cNvSpPr>
        </xdr:nvSpPr>
        <xdr:spPr>
          <a:xfrm>
            <a:off x="1119" y="145"/>
            <a:ext cx="27" cy="29"/>
          </a:xfrm>
          <a:prstGeom prst="rect">
            <a:avLst/>
          </a:prstGeom>
          <a:noFill/>
          <a:ln w="9525" cmpd="sng">
            <a:noFill/>
          </a:ln>
        </xdr:spPr>
        <xdr:txBody>
          <a:bodyPr vertOverflow="clip" wrap="square"/>
          <a:p>
            <a:pPr algn="l">
              <a:defRPr/>
            </a:pPr>
            <a:r>
              <a:rPr lang="en-US" cap="none" sz="800" b="0" i="0" u="none" baseline="0"/>
              <a:t>w</a:t>
            </a:r>
          </a:p>
        </xdr:txBody>
      </xdr:sp>
      <xdr:sp>
        <xdr:nvSpPr>
          <xdr:cNvPr id="130" name="TextBox 268"/>
          <xdr:cNvSpPr txBox="1">
            <a:spLocks noChangeArrowheads="1"/>
          </xdr:cNvSpPr>
        </xdr:nvSpPr>
        <xdr:spPr>
          <a:xfrm>
            <a:off x="1219" y="145"/>
            <a:ext cx="26" cy="29"/>
          </a:xfrm>
          <a:prstGeom prst="rect">
            <a:avLst/>
          </a:prstGeom>
          <a:noFill/>
          <a:ln w="9525" cmpd="sng">
            <a:noFill/>
          </a:ln>
        </xdr:spPr>
        <xdr:txBody>
          <a:bodyPr vertOverflow="clip" wrap="square"/>
          <a:p>
            <a:pPr algn="l">
              <a:defRPr/>
            </a:pPr>
            <a:r>
              <a:rPr lang="en-US" cap="none" sz="800" b="0" i="0" u="none" baseline="0"/>
              <a:t>w</a:t>
            </a:r>
          </a:p>
        </xdr:txBody>
      </xdr:sp>
    </xdr:grpSp>
    <xdr:clientData/>
  </xdr:twoCellAnchor>
  <xdr:twoCellAnchor>
    <xdr:from>
      <xdr:col>6</xdr:col>
      <xdr:colOff>342900</xdr:colOff>
      <xdr:row>8</xdr:row>
      <xdr:rowOff>104775</xdr:rowOff>
    </xdr:from>
    <xdr:to>
      <xdr:col>9</xdr:col>
      <xdr:colOff>590550</xdr:colOff>
      <xdr:row>87</xdr:row>
      <xdr:rowOff>85725</xdr:rowOff>
    </xdr:to>
    <xdr:sp>
      <xdr:nvSpPr>
        <xdr:cNvPr id="131" name="TextBox 432"/>
        <xdr:cNvSpPr txBox="1">
          <a:spLocks noChangeArrowheads="1"/>
        </xdr:cNvSpPr>
      </xdr:nvSpPr>
      <xdr:spPr>
        <a:xfrm>
          <a:off x="4800600" y="1524000"/>
          <a:ext cx="2476500" cy="13668375"/>
        </a:xfrm>
        <a:prstGeom prst="rect">
          <a:avLst/>
        </a:prstGeom>
        <a:noFill/>
        <a:ln w="12700" cmpd="sng">
          <a:noFill/>
        </a:ln>
      </xdr:spPr>
      <xdr:txBody>
        <a:bodyPr vertOverflow="clip" wrap="square" vert="vert270"/>
        <a:p>
          <a:pPr algn="ctr">
            <a:defRPr/>
          </a:pPr>
          <a:r>
            <a:rPr lang="en-US" cap="none" sz="15000" b="0" i="0" u="none" baseline="0">
              <a:solidFill>
                <a:srgbClr val="3366FF"/>
              </a:solidFill>
              <a:latin typeface="ＭＳ Ｐ明朝"/>
              <a:ea typeface="ＭＳ Ｐ明朝"/>
              <a:cs typeface="ＭＳ Ｐ明朝"/>
            </a:rPr>
            <a:t>T   R   I  </a:t>
          </a:r>
          <a:r>
            <a:rPr lang="en-US" cap="none" sz="20000" b="0" i="0" u="none" baseline="0">
              <a:solidFill>
                <a:srgbClr val="3366FF"/>
              </a:solidFill>
              <a:latin typeface="ＭＳ Ｐ明朝"/>
              <a:ea typeface="ＭＳ Ｐ明朝"/>
              <a:cs typeface="ＭＳ Ｐ明朝"/>
            </a:rPr>
            <a:t> </a:t>
          </a:r>
          <a:r>
            <a:rPr lang="en-US" cap="none" sz="15000" b="0" i="0" u="none" baseline="0">
              <a:solidFill>
                <a:srgbClr val="3366FF"/>
              </a:solidFill>
              <a:latin typeface="ＭＳ Ｐ明朝"/>
              <a:ea typeface="ＭＳ Ｐ明朝"/>
              <a:cs typeface="ＭＳ Ｐ明朝"/>
            </a:rPr>
            <a:t>A   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75</xdr:row>
      <xdr:rowOff>0</xdr:rowOff>
    </xdr:from>
    <xdr:to>
      <xdr:col>6</xdr:col>
      <xdr:colOff>314325</xdr:colOff>
      <xdr:row>76</xdr:row>
      <xdr:rowOff>9525</xdr:rowOff>
    </xdr:to>
    <xdr:pic>
      <xdr:nvPicPr>
        <xdr:cNvPr id="1" name="Picture 2"/>
        <xdr:cNvPicPr preferRelativeResize="1">
          <a:picLocks noChangeAspect="1"/>
        </xdr:cNvPicPr>
      </xdr:nvPicPr>
      <xdr:blipFill>
        <a:blip r:embed="rId1"/>
        <a:srcRect l="16864" t="41227" r="43693" b="24293"/>
        <a:stretch>
          <a:fillRect/>
        </a:stretch>
      </xdr:blipFill>
      <xdr:spPr>
        <a:xfrm>
          <a:off x="4848225" y="12144375"/>
          <a:ext cx="3810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structural_design_factory@yaho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7"/>
  <dimension ref="A1:AD89"/>
  <sheetViews>
    <sheetView showGridLines="0" tabSelected="1" view="pageBreakPreview" zoomScale="70" zoomScaleNormal="60" zoomScaleSheetLayoutView="70" workbookViewId="0" topLeftCell="A1">
      <selection activeCell="C33" sqref="C33"/>
    </sheetView>
  </sheetViews>
  <sheetFormatPr defaultColWidth="9.00390625" defaultRowHeight="13.5"/>
  <cols>
    <col min="1" max="17" width="9.75390625" style="46" customWidth="1"/>
    <col min="18" max="23" width="8.875" style="46" customWidth="1"/>
    <col min="24" max="24" width="9.00390625" style="46" bestFit="1" customWidth="1"/>
    <col min="25" max="25" width="10.75390625" style="46" bestFit="1" customWidth="1"/>
    <col min="26" max="26" width="9.00390625" style="46" bestFit="1" customWidth="1"/>
    <col min="27" max="27" width="8.875" style="46" customWidth="1"/>
    <col min="28" max="28" width="9.00390625" style="46" bestFit="1" customWidth="1"/>
    <col min="29" max="29" width="10.375" style="46" bestFit="1" customWidth="1"/>
    <col min="30" max="30" width="9.00390625" style="46" bestFit="1" customWidth="1"/>
    <col min="31" max="16384" width="8.875" style="46" customWidth="1"/>
  </cols>
  <sheetData>
    <row r="1" spans="1:30" ht="17.25">
      <c r="A1" s="45" t="s">
        <v>318</v>
      </c>
      <c r="R1" s="47"/>
      <c r="V1" s="48" t="s">
        <v>16</v>
      </c>
      <c r="W1" s="49"/>
      <c r="X1" s="48" t="s">
        <v>17</v>
      </c>
      <c r="Y1" s="49" t="s">
        <v>81</v>
      </c>
      <c r="Z1" s="48" t="s">
        <v>18</v>
      </c>
      <c r="AA1" s="48" t="s">
        <v>33</v>
      </c>
      <c r="AB1" s="48" t="s">
        <v>46</v>
      </c>
      <c r="AC1" s="48" t="s">
        <v>51</v>
      </c>
      <c r="AD1" s="48" t="s">
        <v>87</v>
      </c>
    </row>
    <row r="2" spans="22:30" ht="13.5">
      <c r="V2" s="48" t="s">
        <v>3</v>
      </c>
      <c r="W2" s="49"/>
      <c r="X2" s="48">
        <v>18</v>
      </c>
      <c r="Y2" s="46">
        <v>20596.10420986314</v>
      </c>
      <c r="Z2" s="48">
        <v>295</v>
      </c>
      <c r="AA2" s="48" t="s">
        <v>34</v>
      </c>
      <c r="AB2" s="50">
        <v>11</v>
      </c>
      <c r="AC2" s="50">
        <v>71</v>
      </c>
      <c r="AD2" s="51">
        <v>30</v>
      </c>
    </row>
    <row r="3" spans="1:30" ht="13.5">
      <c r="A3" s="52"/>
      <c r="B3" s="52"/>
      <c r="C3" s="52"/>
      <c r="D3" s="52"/>
      <c r="E3" s="52"/>
      <c r="F3" s="52"/>
      <c r="G3" s="52"/>
      <c r="H3" s="52"/>
      <c r="I3" s="52"/>
      <c r="J3" s="52"/>
      <c r="K3" s="52"/>
      <c r="L3" s="52"/>
      <c r="M3" s="52"/>
      <c r="N3" s="52"/>
      <c r="O3" s="52"/>
      <c r="P3" s="52"/>
      <c r="Q3" s="52"/>
      <c r="R3" s="52"/>
      <c r="V3" s="48" t="s">
        <v>2</v>
      </c>
      <c r="W3" s="49"/>
      <c r="X3" s="48">
        <v>21</v>
      </c>
      <c r="Y3" s="46">
        <v>21682.06675005</v>
      </c>
      <c r="Z3" s="48">
        <v>345</v>
      </c>
      <c r="AA3" s="48" t="s">
        <v>36</v>
      </c>
      <c r="AB3" s="50">
        <v>14</v>
      </c>
      <c r="AC3" s="50">
        <v>99</v>
      </c>
      <c r="AD3" s="51">
        <v>35</v>
      </c>
    </row>
    <row r="4" spans="1:30" ht="13.5">
      <c r="A4" s="52"/>
      <c r="B4" s="52"/>
      <c r="C4" s="52"/>
      <c r="D4" s="52"/>
      <c r="E4" s="52"/>
      <c r="F4" s="52"/>
      <c r="G4" s="52"/>
      <c r="H4" s="52"/>
      <c r="I4" s="52"/>
      <c r="J4" s="52"/>
      <c r="K4" s="52"/>
      <c r="L4" s="52"/>
      <c r="M4" s="52"/>
      <c r="N4" s="52"/>
      <c r="O4" s="52"/>
      <c r="P4" s="52"/>
      <c r="Q4" s="52"/>
      <c r="R4" s="53"/>
      <c r="T4" s="52"/>
      <c r="V4" s="48" t="s">
        <v>4</v>
      </c>
      <c r="X4" s="48">
        <v>24</v>
      </c>
      <c r="Y4" s="46">
        <v>22668.94590387348</v>
      </c>
      <c r="Z4" s="48"/>
      <c r="AA4" s="48" t="s">
        <v>37</v>
      </c>
      <c r="AB4" s="50">
        <v>14</v>
      </c>
      <c r="AC4" s="50">
        <v>127</v>
      </c>
      <c r="AD4" s="51">
        <v>40</v>
      </c>
    </row>
    <row r="5" spans="1:30" ht="13.5">
      <c r="A5" s="52"/>
      <c r="B5" s="52"/>
      <c r="C5" s="52"/>
      <c r="D5" s="52"/>
      <c r="E5" s="52"/>
      <c r="F5" s="52"/>
      <c r="G5" s="52"/>
      <c r="H5" s="52"/>
      <c r="I5" s="52"/>
      <c r="J5" s="52"/>
      <c r="K5" s="52"/>
      <c r="L5" s="52"/>
      <c r="M5" s="52"/>
      <c r="N5" s="52"/>
      <c r="O5" s="52"/>
      <c r="P5" s="52"/>
      <c r="Q5" s="52"/>
      <c r="R5" s="54"/>
      <c r="T5" s="52"/>
      <c r="U5" s="55"/>
      <c r="V5" s="48" t="s">
        <v>5</v>
      </c>
      <c r="X5" s="48">
        <v>27</v>
      </c>
      <c r="Y5" s="46">
        <v>23576.653830142972</v>
      </c>
      <c r="Z5" s="48"/>
      <c r="AA5" s="48" t="s">
        <v>38</v>
      </c>
      <c r="AB5" s="50">
        <v>18</v>
      </c>
      <c r="AC5" s="50">
        <v>163</v>
      </c>
      <c r="AD5" s="51">
        <v>45</v>
      </c>
    </row>
    <row r="6" spans="1:30" ht="13.5">
      <c r="A6" s="52"/>
      <c r="B6" s="52"/>
      <c r="C6" s="52"/>
      <c r="D6" s="52"/>
      <c r="E6" s="52"/>
      <c r="F6" s="52"/>
      <c r="G6" s="52"/>
      <c r="H6" s="52"/>
      <c r="I6" s="52"/>
      <c r="J6" s="52"/>
      <c r="K6" s="52"/>
      <c r="L6" s="52"/>
      <c r="M6" s="52"/>
      <c r="N6" s="52"/>
      <c r="O6" s="52"/>
      <c r="P6" s="52"/>
      <c r="Q6" s="52"/>
      <c r="R6" s="52"/>
      <c r="V6" s="48" t="s">
        <v>6</v>
      </c>
      <c r="X6" s="48"/>
      <c r="Z6" s="48"/>
      <c r="AA6" s="48" t="s">
        <v>39</v>
      </c>
      <c r="AB6" s="50">
        <v>18</v>
      </c>
      <c r="AC6" s="50">
        <v>199</v>
      </c>
      <c r="AD6" s="51">
        <v>50</v>
      </c>
    </row>
    <row r="7" spans="1:30" ht="13.5">
      <c r="A7" s="52"/>
      <c r="B7" s="52"/>
      <c r="C7" s="52"/>
      <c r="D7" s="52"/>
      <c r="E7" s="52"/>
      <c r="F7" s="52"/>
      <c r="G7" s="52"/>
      <c r="H7" s="52"/>
      <c r="I7" s="52"/>
      <c r="J7" s="52"/>
      <c r="K7" s="52"/>
      <c r="L7" s="52"/>
      <c r="M7" s="52"/>
      <c r="N7" s="52"/>
      <c r="O7" s="52"/>
      <c r="P7" s="52"/>
      <c r="Q7" s="52"/>
      <c r="R7" s="52"/>
      <c r="V7" s="48" t="s">
        <v>7</v>
      </c>
      <c r="X7" s="48"/>
      <c r="Z7" s="48"/>
      <c r="AA7" s="48" t="s">
        <v>40</v>
      </c>
      <c r="AB7" s="50">
        <v>21</v>
      </c>
      <c r="AC7" s="50">
        <v>243</v>
      </c>
      <c r="AD7" s="51">
        <v>55</v>
      </c>
    </row>
    <row r="8" spans="1:30" ht="13.5">
      <c r="A8" s="52"/>
      <c r="B8" s="52"/>
      <c r="C8" s="52"/>
      <c r="D8" s="52"/>
      <c r="E8" s="52"/>
      <c r="F8" s="52"/>
      <c r="G8" s="52"/>
      <c r="H8" s="52"/>
      <c r="I8" s="52"/>
      <c r="J8" s="52"/>
      <c r="K8" s="52"/>
      <c r="L8" s="52"/>
      <c r="M8" s="52"/>
      <c r="N8" s="52"/>
      <c r="O8" s="52"/>
      <c r="P8" s="52"/>
      <c r="Q8" s="52"/>
      <c r="R8" s="52"/>
      <c r="V8" s="48" t="s">
        <v>8</v>
      </c>
      <c r="X8" s="48"/>
      <c r="Z8" s="48"/>
      <c r="AA8" s="48" t="s">
        <v>41</v>
      </c>
      <c r="AB8" s="50">
        <v>21</v>
      </c>
      <c r="AC8" s="50">
        <v>287</v>
      </c>
      <c r="AD8" s="51">
        <v>60</v>
      </c>
    </row>
    <row r="9" spans="1:30" ht="13.5">
      <c r="A9" s="52"/>
      <c r="B9" s="52"/>
      <c r="C9" s="52"/>
      <c r="D9" s="52"/>
      <c r="E9" s="52"/>
      <c r="F9" s="52"/>
      <c r="G9" s="56"/>
      <c r="H9" s="52"/>
      <c r="I9" s="52"/>
      <c r="J9" s="52"/>
      <c r="K9" s="52"/>
      <c r="L9" s="52"/>
      <c r="M9" s="52"/>
      <c r="N9" s="52"/>
      <c r="O9" s="52"/>
      <c r="P9" s="52"/>
      <c r="Q9" s="52"/>
      <c r="R9" s="52"/>
      <c r="V9" s="48" t="s">
        <v>9</v>
      </c>
      <c r="X9" s="48"/>
      <c r="Z9" s="48"/>
      <c r="AA9" s="48" t="s">
        <v>42</v>
      </c>
      <c r="AB9" s="50">
        <v>25</v>
      </c>
      <c r="AC9" s="50">
        <v>337</v>
      </c>
      <c r="AD9" s="51">
        <v>65</v>
      </c>
    </row>
    <row r="10" spans="1:30" ht="13.5">
      <c r="A10" s="52"/>
      <c r="B10" s="52"/>
      <c r="C10" s="52"/>
      <c r="D10" s="52"/>
      <c r="E10" s="52"/>
      <c r="F10" s="52"/>
      <c r="G10" s="51"/>
      <c r="H10" s="52"/>
      <c r="I10" s="52"/>
      <c r="J10" s="52"/>
      <c r="K10" s="52"/>
      <c r="L10" s="52"/>
      <c r="M10" s="52"/>
      <c r="N10" s="52"/>
      <c r="O10" s="52"/>
      <c r="P10" s="52"/>
      <c r="Q10" s="52"/>
      <c r="R10" s="52"/>
      <c r="V10" s="48" t="s">
        <v>10</v>
      </c>
      <c r="X10" s="48"/>
      <c r="Z10" s="48"/>
      <c r="AA10" s="48" t="s">
        <v>43</v>
      </c>
      <c r="AB10" s="50">
        <v>25</v>
      </c>
      <c r="AC10" s="50">
        <v>387</v>
      </c>
      <c r="AD10" s="51">
        <v>70</v>
      </c>
    </row>
    <row r="11" spans="1:30" ht="13.5">
      <c r="A11" s="52"/>
      <c r="B11" s="52"/>
      <c r="C11" s="52"/>
      <c r="D11" s="52"/>
      <c r="E11" s="52"/>
      <c r="F11" s="52"/>
      <c r="G11" s="52"/>
      <c r="H11" s="52"/>
      <c r="I11" s="52"/>
      <c r="J11" s="52"/>
      <c r="K11" s="52"/>
      <c r="L11" s="52"/>
      <c r="M11" s="52"/>
      <c r="N11" s="52"/>
      <c r="O11" s="52"/>
      <c r="P11" s="52"/>
      <c r="Q11" s="52"/>
      <c r="R11" s="52"/>
      <c r="V11" s="48" t="s">
        <v>11</v>
      </c>
      <c r="X11" s="48"/>
      <c r="Z11" s="48"/>
      <c r="AA11" s="48" t="s">
        <v>44</v>
      </c>
      <c r="AB11" s="50">
        <v>28</v>
      </c>
      <c r="AC11" s="50">
        <v>447</v>
      </c>
      <c r="AD11" s="51">
        <v>75</v>
      </c>
    </row>
    <row r="12" spans="1:30" ht="13.5">
      <c r="A12" s="52"/>
      <c r="B12" s="52"/>
      <c r="C12" s="52"/>
      <c r="D12" s="52"/>
      <c r="E12" s="52"/>
      <c r="F12" s="52"/>
      <c r="G12" s="52"/>
      <c r="H12" s="52"/>
      <c r="I12" s="52"/>
      <c r="J12" s="52"/>
      <c r="K12" s="52"/>
      <c r="L12" s="52"/>
      <c r="M12" s="52"/>
      <c r="N12" s="57" t="s">
        <v>182</v>
      </c>
      <c r="O12" s="57" t="s">
        <v>180</v>
      </c>
      <c r="P12" s="52"/>
      <c r="Q12" s="52"/>
      <c r="R12" s="52"/>
      <c r="V12" s="48" t="s">
        <v>12</v>
      </c>
      <c r="X12" s="48"/>
      <c r="Z12" s="48"/>
      <c r="AA12" s="48" t="s">
        <v>45</v>
      </c>
      <c r="AB12" s="50">
        <v>28</v>
      </c>
      <c r="AC12" s="50">
        <v>507</v>
      </c>
      <c r="AD12" s="51">
        <v>80</v>
      </c>
    </row>
    <row r="13" spans="1:27" ht="15">
      <c r="A13" s="58" t="s">
        <v>50</v>
      </c>
      <c r="B13" s="26" t="s">
        <v>326</v>
      </c>
      <c r="C13" s="39"/>
      <c r="D13" s="39"/>
      <c r="E13" s="40"/>
      <c r="F13" s="39"/>
      <c r="G13" s="39"/>
      <c r="H13" s="39"/>
      <c r="I13" s="39"/>
      <c r="J13" s="59" t="s">
        <v>76</v>
      </c>
      <c r="K13" s="60"/>
      <c r="L13" s="61" t="s">
        <v>162</v>
      </c>
      <c r="M13" s="61" t="s">
        <v>163</v>
      </c>
      <c r="N13" s="61" t="s">
        <v>164</v>
      </c>
      <c r="O13" s="61" t="s">
        <v>165</v>
      </c>
      <c r="P13" s="61" t="s">
        <v>85</v>
      </c>
      <c r="Q13" s="62" t="s">
        <v>95</v>
      </c>
      <c r="V13" s="48" t="s">
        <v>13</v>
      </c>
      <c r="W13" s="48"/>
      <c r="X13" s="48"/>
      <c r="Y13" s="48"/>
      <c r="Z13" s="63"/>
      <c r="AA13" s="63"/>
    </row>
    <row r="14" spans="1:27" ht="12.75">
      <c r="A14" s="64" t="s">
        <v>25</v>
      </c>
      <c r="B14" s="44" t="s">
        <v>321</v>
      </c>
      <c r="C14" s="65" t="str">
        <f>IF(B14&lt;&gt;"",TITL(B14,0)&amp;"スラブ","")</f>
        <v>4辺固定等分布スラブ</v>
      </c>
      <c r="D14" s="66"/>
      <c r="E14" s="66"/>
      <c r="F14" s="66"/>
      <c r="G14" s="66"/>
      <c r="H14" s="66"/>
      <c r="I14" s="67"/>
      <c r="J14" s="54" t="s">
        <v>27</v>
      </c>
      <c r="K14" s="68" t="str">
        <f>IF(B14&lt;&gt;"",TITL(B14,1),"")</f>
        <v>Mx1</v>
      </c>
      <c r="L14" s="69">
        <f>IF(K14&lt;&gt;"",ROUNDUP(ALPHA(B14,"MX1",F19,1),4),"")</f>
        <v>0.0834</v>
      </c>
      <c r="M14" s="69">
        <f>IF(K14&lt;&gt;"",ROUNDUP(ALPHA(B14,"MX1",F19,2),4),"")</f>
        <v>0.0834</v>
      </c>
      <c r="N14" s="70">
        <f>IF(K14&lt;&gt;"",WLX2(B14,B20,B21,B17,B16,H17,"X",1),"")</f>
        <v>51.77569496472751</v>
      </c>
      <c r="O14" s="70">
        <f>IF(K14&lt;&gt;"",WLX2(B14,B20,B21,B17,B16,H17,"X",2),"")</f>
        <v>0</v>
      </c>
      <c r="P14" s="71">
        <f>IF(K14&lt;&gt;"",IF(B14="T20",(B19/1000)*(B20/1000),0),"")</f>
        <v>0</v>
      </c>
      <c r="Q14" s="72">
        <f aca="true" t="shared" si="0" ref="Q14:Q19">IF(K14&lt;&gt;"",L14*N14+M14*O14+P14,"")</f>
        <v>4.318092960058275</v>
      </c>
      <c r="V14" s="48" t="s">
        <v>14</v>
      </c>
      <c r="W14" s="48"/>
      <c r="X14" s="48"/>
      <c r="Y14" s="48"/>
      <c r="Z14" s="63"/>
      <c r="AA14" s="63"/>
    </row>
    <row r="15" spans="1:27" ht="15">
      <c r="A15" s="73" t="s">
        <v>160</v>
      </c>
      <c r="B15" s="34">
        <v>24</v>
      </c>
      <c r="C15" s="74" t="s">
        <v>188</v>
      </c>
      <c r="D15" s="52"/>
      <c r="E15" s="75" t="s">
        <v>169</v>
      </c>
      <c r="J15" s="76"/>
      <c r="K15" s="68" t="str">
        <f>IF(B14&lt;&gt;"",TITL(B14,2),"")</f>
        <v>Mx2</v>
      </c>
      <c r="L15" s="69">
        <f>IF(K15&lt;&gt;"",ROUNDUP(ALPHA(B14,"MX2",F19,1),4),"")</f>
        <v>0.055600000000000004</v>
      </c>
      <c r="M15" s="69">
        <f>IF(K15&lt;&gt;"",ROUNDUP(ALPHA(B14,"MX2",F19,2),4),"")</f>
        <v>0.055600000000000004</v>
      </c>
      <c r="N15" s="70">
        <f>IF(K15&lt;&gt;"",WLX2(B14,B20,B21,B17,B16,H17,"X",1),"")</f>
        <v>51.77569496472751</v>
      </c>
      <c r="O15" s="70">
        <f>IF(K15&lt;&gt;"",WLX2(B14,B20,B21,B17,B16,H17,"X",2),"")</f>
        <v>0</v>
      </c>
      <c r="P15" s="71">
        <f>IF(K15&lt;&gt;"",IF(B14="T20",(B19/1000)*(B20/1000)/2,0),"")</f>
        <v>0</v>
      </c>
      <c r="Q15" s="72">
        <f t="shared" si="0"/>
        <v>2.87872864003885</v>
      </c>
      <c r="R15" s="47"/>
      <c r="V15" s="48" t="s">
        <v>15</v>
      </c>
      <c r="W15" s="48"/>
      <c r="X15" s="48"/>
      <c r="Y15" s="48"/>
      <c r="Z15" s="63"/>
      <c r="AA15" s="63"/>
    </row>
    <row r="16" spans="1:22" ht="15">
      <c r="A16" s="73" t="s">
        <v>161</v>
      </c>
      <c r="B16" s="28">
        <v>0</v>
      </c>
      <c r="C16" s="52" t="s">
        <v>184</v>
      </c>
      <c r="D16" s="52"/>
      <c r="E16" s="54" t="s">
        <v>166</v>
      </c>
      <c r="F16" s="77" t="s">
        <v>181</v>
      </c>
      <c r="H16" s="78"/>
      <c r="J16" s="79"/>
      <c r="K16" s="68">
        <f>IF(B14&lt;&gt;"",TITL(B14,3),"")</f>
      </c>
      <c r="L16" s="69">
        <f>IF(K16&lt;&gt;"",ROUNDUP(ALPHA(B14,"MX3",F19,1),4),"")</f>
      </c>
      <c r="M16" s="69">
        <f>IF(K16&lt;&gt;"",ROUNDUP(ALPHA(B14,"MX3",F19,2),4),"")</f>
      </c>
      <c r="N16" s="70">
        <f>IF(K16&lt;&gt;"",WLX2(B14,B20,B21,B17,B16,H17,"X",1),"")</f>
      </c>
      <c r="O16" s="70">
        <f>IF(K16&lt;&gt;"",WLX2(B14,B20,B21,B17,B16,H17,"X",2),"")</f>
      </c>
      <c r="P16" s="71">
        <f>IF(K16&lt;&gt;"",IF(B14="T20",(B19/1000)*(B20/1000),0),"")</f>
      </c>
      <c r="Q16" s="72">
        <f t="shared" si="0"/>
      </c>
      <c r="V16" s="48" t="s">
        <v>80</v>
      </c>
    </row>
    <row r="17" spans="1:17" ht="15">
      <c r="A17" s="73" t="s">
        <v>143</v>
      </c>
      <c r="B17" s="28">
        <v>2440</v>
      </c>
      <c r="C17" s="52" t="s">
        <v>111</v>
      </c>
      <c r="D17" s="52"/>
      <c r="E17" s="54" t="s">
        <v>315</v>
      </c>
      <c r="F17" s="80">
        <f>IF(B14&lt;&gt;"",B16,"")</f>
        <v>0</v>
      </c>
      <c r="G17" s="81" t="s">
        <v>179</v>
      </c>
      <c r="H17" s="57">
        <f>IF(B14&lt;&gt;"",B15*B22,"")</f>
        <v>3600</v>
      </c>
      <c r="I17" s="82" t="s">
        <v>170</v>
      </c>
      <c r="J17" s="54" t="s">
        <v>28</v>
      </c>
      <c r="K17" s="68" t="str">
        <f>IF(B14&lt;&gt;"",TITL(B14,4),"")</f>
        <v>My1</v>
      </c>
      <c r="L17" s="69">
        <f>IF(K17&lt;&gt;"",ROUNDUP(ALPHA(B14,"MY1",F19,1),4),"")</f>
        <v>0.0417</v>
      </c>
      <c r="M17" s="69">
        <f>IF(K17&lt;&gt;"",ROUNDUP(ALPHA(B14,"MY1",F19,2),4),"")</f>
        <v>0.0417</v>
      </c>
      <c r="N17" s="70">
        <f>IF(K17&lt;&gt;"",WLX2(B14,B20,B21,B17,B16,H17,"Y",1),"")</f>
        <v>59.93189999999999</v>
      </c>
      <c r="O17" s="70">
        <f>IF(K17&lt;&gt;"",WLX2(B14,B20,B21,B17,B16,H17,"Y",2),"")</f>
        <v>0</v>
      </c>
      <c r="P17" s="71">
        <f>IF(K17&lt;&gt;"",IF(B14="T20",(B19/1000)*(B20/1000),0),"")</f>
        <v>0</v>
      </c>
      <c r="Q17" s="72">
        <f t="shared" si="0"/>
        <v>2.4991602299999998</v>
      </c>
    </row>
    <row r="18" spans="1:17" ht="15">
      <c r="A18" s="73" t="s">
        <v>144</v>
      </c>
      <c r="B18" s="27">
        <v>1240</v>
      </c>
      <c r="C18" s="52" t="s">
        <v>82</v>
      </c>
      <c r="D18" s="52"/>
      <c r="E18" s="83" t="s">
        <v>173</v>
      </c>
      <c r="F18" s="84" t="s">
        <v>183</v>
      </c>
      <c r="G18" s="85"/>
      <c r="H18" s="86"/>
      <c r="I18" s="87"/>
      <c r="J18" s="76"/>
      <c r="K18" s="68" t="str">
        <f>IF(B14&lt;&gt;"",TITL(B14,5),"")</f>
        <v>My2max</v>
      </c>
      <c r="L18" s="69">
        <f>IF(K18&lt;&gt;"",ROUNDUP(ALPHA(B14,"MY2",F19,1),4),"")</f>
        <v>0.0278</v>
      </c>
      <c r="M18" s="69">
        <f>IF(K18&lt;&gt;"",ROUNDUP(ALPHA(B14,"MY2",F19,2),4),"")</f>
        <v>0.0278</v>
      </c>
      <c r="N18" s="70">
        <f>IF(K18&lt;&gt;"",WLX2(B14,B20,B21,B17,B16,H17,"Y",1),"")</f>
        <v>59.93189999999999</v>
      </c>
      <c r="O18" s="70">
        <f>IF(K18&lt;&gt;"",WLX2(B14,B20,B21,B17,B16,H17,"Y",2),"")</f>
        <v>0</v>
      </c>
      <c r="P18" s="71">
        <f>IF(K18&lt;&gt;"",IF(B14="T20",(B19/1000)*(B20/1000),0),"")</f>
        <v>0</v>
      </c>
      <c r="Q18" s="72">
        <f t="shared" si="0"/>
        <v>1.6661068199999998</v>
      </c>
    </row>
    <row r="19" spans="1:17" ht="12.75">
      <c r="A19" s="64" t="s">
        <v>47</v>
      </c>
      <c r="B19" s="29">
        <v>0</v>
      </c>
      <c r="C19" s="52" t="s">
        <v>306</v>
      </c>
      <c r="D19" s="88"/>
      <c r="E19" s="83" t="s">
        <v>157</v>
      </c>
      <c r="F19" s="89">
        <f>IF(B14&lt;&gt;"",IF(B21&lt;&gt;0,B21/B20,""),"")</f>
        <v>1.5873015873015872</v>
      </c>
      <c r="G19" s="56">
        <f>mess(2,B14,B20,B21,F19)</f>
      </c>
      <c r="H19" s="52"/>
      <c r="I19" s="52"/>
      <c r="J19" s="90"/>
      <c r="K19" s="68">
        <f>IF(B14&lt;&gt;"",TITL(B14,6),"")</f>
      </c>
      <c r="L19" s="69">
        <f>IF(K19&lt;&gt;"",ROUNDUP(ALPHA(B14,"MY3",F19,1),4),"")</f>
      </c>
      <c r="M19" s="69">
        <f>IF(K19&lt;&gt;"",ROUNDUP(ALPHA(B14,"MY3",F19,2),4),"")</f>
      </c>
      <c r="N19" s="70">
        <f>IF(K19&lt;&gt;"",WLX2(B14,B20,B21,B17,B16,H17,"Y",1),"")</f>
      </c>
      <c r="O19" s="70">
        <f>IF(K19&lt;&gt;"",WLX2(B14,B20,B21,B17,B16,H17,"Y",2),"")</f>
      </c>
      <c r="P19" s="71">
        <f>IF(K19&lt;&gt;"",IF(B14="T20",(B19/1000)*(B20/1000),0),"")</f>
      </c>
      <c r="Q19" s="72">
        <f t="shared" si="0"/>
      </c>
    </row>
    <row r="20" spans="1:18" ht="15.75" customHeight="1">
      <c r="A20" s="64" t="s">
        <v>20</v>
      </c>
      <c r="B20" s="27">
        <v>3150</v>
      </c>
      <c r="C20" s="52" t="s">
        <v>22</v>
      </c>
      <c r="D20" s="52"/>
      <c r="E20" s="75" t="s">
        <v>300</v>
      </c>
      <c r="F20" s="91"/>
      <c r="G20" s="91" t="str">
        <f>IF(B14&lt;&gt;"",IF(B14="T20","(片持スラブとして)","(周辺固定スラブとして)"),"")</f>
        <v>(周辺固定スラブとして)</v>
      </c>
      <c r="H20" s="91"/>
      <c r="I20" s="92"/>
      <c r="J20" s="93" t="s">
        <v>77</v>
      </c>
      <c r="K20" s="94"/>
      <c r="L20" s="95" t="s">
        <v>162</v>
      </c>
      <c r="M20" s="95" t="s">
        <v>163</v>
      </c>
      <c r="N20" s="96" t="s">
        <v>167</v>
      </c>
      <c r="O20" s="96" t="s">
        <v>168</v>
      </c>
      <c r="P20" s="97" t="s">
        <v>89</v>
      </c>
      <c r="Q20" s="98" t="s">
        <v>88</v>
      </c>
      <c r="R20" s="52"/>
    </row>
    <row r="21" spans="1:17" ht="19.5">
      <c r="A21" s="64" t="s">
        <v>21</v>
      </c>
      <c r="B21" s="27">
        <v>5000</v>
      </c>
      <c r="C21" s="52" t="s">
        <v>22</v>
      </c>
      <c r="D21" s="99">
        <f>mess(1,B14,B20,B21,F19)</f>
      </c>
      <c r="E21" s="83" t="s">
        <v>94</v>
      </c>
      <c r="F21" s="100">
        <f>IF(B14&lt;&gt;"",Treq(B14,F19,B17,B20/1000),"")</f>
        <v>88.54135593710009</v>
      </c>
      <c r="G21" s="85" t="str">
        <f>IF(B14&lt;&gt;"",IF(B22&gt;=F21,"≦","&gt;"),"")</f>
        <v>≦</v>
      </c>
      <c r="H21" s="85">
        <f>IF(B14&lt;&gt;"",B22,"")</f>
        <v>150</v>
      </c>
      <c r="I21" s="101" t="str">
        <f>IF(B14&lt;&gt;"",IF(B22&gt;=F21,"OK","NG"),"")</f>
        <v>OK</v>
      </c>
      <c r="J21" s="54" t="s">
        <v>27</v>
      </c>
      <c r="K21" s="102" t="str">
        <f>IF(B14&lt;&gt;"",TITL(B14,7),"")</f>
        <v>Qx1</v>
      </c>
      <c r="L21" s="69">
        <f>IF(K21&lt;&gt;"",ROUNDUP(ALPHA(B14,"QX1",F19,1),4),"")</f>
        <v>0.52</v>
      </c>
      <c r="M21" s="69">
        <f>IF(K21&lt;&gt;"",ROUNDUP(ALPHA(B14,"QX1",F19,2),4),"")</f>
        <v>0.52</v>
      </c>
      <c r="N21" s="70">
        <f>IF(K21&lt;&gt;"",WLX(B14,B20,B17,B16,H17,1),"")</f>
        <v>19.026</v>
      </c>
      <c r="O21" s="70">
        <f>IF(K21&lt;&gt;"",WLX(B14,B20,B17,B16,H17,2),"")</f>
        <v>0</v>
      </c>
      <c r="P21" s="71">
        <f>IF(K21&lt;&gt;"",IF(B14="T20",(B19/1000),0),"")</f>
        <v>0</v>
      </c>
      <c r="Q21" s="72">
        <f>IF(K21&lt;&gt;"",L21*N21+M21*O21+P21,"")</f>
        <v>9.89352</v>
      </c>
    </row>
    <row r="22" spans="1:17" ht="12.75">
      <c r="A22" s="64" t="s">
        <v>24</v>
      </c>
      <c r="B22" s="27">
        <v>150</v>
      </c>
      <c r="C22" s="103" t="s">
        <v>22</v>
      </c>
      <c r="D22" s="103"/>
      <c r="E22" s="76" t="s">
        <v>49</v>
      </c>
      <c r="F22" s="52"/>
      <c r="G22" s="52"/>
      <c r="H22" s="52"/>
      <c r="I22" s="52"/>
      <c r="J22" s="76"/>
      <c r="K22" s="68">
        <f>IF(B14&lt;&gt;"",TITL(B14,8),"")</f>
      </c>
      <c r="L22" s="69">
        <f>IF(K22&lt;&gt;"",ROUNDUP(ALPHA(B14,"QX2",F19,1),4),"")</f>
      </c>
      <c r="M22" s="69">
        <f>IF(K22&lt;&gt;"",ROUNDUP(ALPHA(B14,"QX2",F19,2),4),"")</f>
      </c>
      <c r="N22" s="70">
        <f>IF(K22&lt;&gt;"",WLX(B14,B20,B17,B16,H17,1),"")</f>
      </c>
      <c r="O22" s="70">
        <f>IF(K22&lt;&gt;"",WLX(B14,B20,B17,B16,H17,2),"")</f>
      </c>
      <c r="P22" s="71">
        <f>IF(K22&lt;&gt;"",IF(B14="T20",(B19/1000),0),"")</f>
      </c>
      <c r="Q22" s="72">
        <f>IF(K22&lt;&gt;"",L22*N22+M22*O22+P22,"")</f>
      </c>
    </row>
    <row r="23" spans="1:25" ht="12.75">
      <c r="A23" s="64" t="s">
        <v>83</v>
      </c>
      <c r="B23" s="27">
        <v>35</v>
      </c>
      <c r="C23" s="52" t="s">
        <v>23</v>
      </c>
      <c r="D23" s="81"/>
      <c r="E23" s="76"/>
      <c r="F23" s="52"/>
      <c r="G23" s="52"/>
      <c r="H23" s="52"/>
      <c r="I23" s="52"/>
      <c r="J23" s="76"/>
      <c r="K23" s="76"/>
      <c r="L23" s="52"/>
      <c r="M23" s="52"/>
      <c r="N23" s="52"/>
      <c r="O23" s="52"/>
      <c r="P23" s="52"/>
      <c r="Q23" s="104"/>
      <c r="S23" s="105"/>
      <c r="T23" s="105"/>
      <c r="U23" s="105"/>
      <c r="V23" s="105"/>
      <c r="W23" s="105"/>
      <c r="X23" s="105"/>
      <c r="Y23" s="105"/>
    </row>
    <row r="24" spans="1:27" ht="15">
      <c r="A24" s="64" t="s">
        <v>84</v>
      </c>
      <c r="B24" s="27">
        <v>45</v>
      </c>
      <c r="C24" s="52" t="s">
        <v>23</v>
      </c>
      <c r="D24" s="81"/>
      <c r="E24" s="54" t="s">
        <v>32</v>
      </c>
      <c r="F24" s="57">
        <f>IF(B14&lt;&gt;"",IF(B25/30&lt;=0.49+1/100*B25,B25/30,0.49+1/100*B25),"")</f>
        <v>0.7</v>
      </c>
      <c r="G24" s="52" t="s">
        <v>26</v>
      </c>
      <c r="H24" s="52"/>
      <c r="I24" s="52"/>
      <c r="J24" s="54" t="s">
        <v>28</v>
      </c>
      <c r="K24" s="68" t="str">
        <f>IF(B14&lt;&gt;"",TITL(B14,9),"")</f>
        <v>Qy1</v>
      </c>
      <c r="L24" s="69">
        <f>IF(K24&lt;&gt;"",ROUNDUP(ALPHA(B14,"QY1",F19,1),4),"")</f>
        <v>0.46</v>
      </c>
      <c r="M24" s="69">
        <f>IF(K24&lt;&gt;"",ROUNDUP(ALPHA(B14,"QY1",F19,2),4),"")</f>
        <v>0.46</v>
      </c>
      <c r="N24" s="70">
        <f>IF(K24&lt;&gt;"",WLX(B14,B20,B17,B16,H17,1),"")</f>
        <v>19.026</v>
      </c>
      <c r="O24" s="70">
        <f>IF(K24&lt;&gt;"",WLX(B14,B20,B17,B16,H17,2),"")</f>
        <v>0</v>
      </c>
      <c r="P24" s="71">
        <f>IF(K24&lt;&gt;"",IF(B14="T20",(B19/1000),0),"")</f>
        <v>0</v>
      </c>
      <c r="Q24" s="72">
        <f>IF(K24&lt;&gt;"",L24*N24+M24*O24+P24,"")</f>
        <v>8.75196</v>
      </c>
      <c r="R24" s="106"/>
      <c r="S24" s="107"/>
      <c r="T24" s="107"/>
      <c r="U24" s="105"/>
      <c r="V24" s="105"/>
      <c r="W24" s="107"/>
      <c r="X24" s="105"/>
      <c r="Y24" s="105"/>
      <c r="AA24" s="108"/>
    </row>
    <row r="25" spans="1:25" ht="15">
      <c r="A25" s="64" t="s">
        <v>17</v>
      </c>
      <c r="B25" s="27">
        <v>21</v>
      </c>
      <c r="C25" s="52" t="s">
        <v>26</v>
      </c>
      <c r="D25" s="52"/>
      <c r="E25" s="54" t="s">
        <v>48</v>
      </c>
      <c r="F25" s="57">
        <f>IF(B14&lt;&gt;"",ROUNDDOWN(IF(B26=295,196,IF(B26=345,215,0)),0),"")</f>
        <v>196</v>
      </c>
      <c r="G25" s="52" t="s">
        <v>26</v>
      </c>
      <c r="H25" s="52"/>
      <c r="I25" s="52"/>
      <c r="J25" s="76"/>
      <c r="K25" s="68">
        <f>IF(B14&lt;&gt;"",TITL(B14,10),"")</f>
      </c>
      <c r="L25" s="69">
        <f>IF(K25&lt;&gt;"",ROUNDUP(ALPHA(B14,"QY2",F19,1),4),"")</f>
      </c>
      <c r="M25" s="69">
        <f>IF(K25&lt;&gt;"",ROUNDUP(ALPHA(B14,"QY2",F19,2),4),"")</f>
      </c>
      <c r="N25" s="70">
        <f>IF(K25&lt;&gt;"",WLX(B14,B20,B17,B16,H17,1),"")</f>
      </c>
      <c r="O25" s="70">
        <f>IF(K25&lt;&gt;"",WLX(B14,B20,B17,B16,H17,2),"")</f>
      </c>
      <c r="P25" s="71">
        <f>IF(K25&lt;&gt;"",IF(B14="T20",(B19/1000),0),"")</f>
      </c>
      <c r="Q25" s="72">
        <f>IF(K25&lt;&gt;"",L25*N25+M25*O25+P25,"")</f>
      </c>
      <c r="S25" s="109"/>
      <c r="T25" s="105"/>
      <c r="U25" s="107"/>
      <c r="V25" s="107"/>
      <c r="W25" s="107"/>
      <c r="X25" s="107"/>
      <c r="Y25" s="107"/>
    </row>
    <row r="26" spans="1:25" ht="15">
      <c r="A26" s="64" t="s">
        <v>19</v>
      </c>
      <c r="B26" s="27">
        <v>295</v>
      </c>
      <c r="C26" s="52" t="s">
        <v>26</v>
      </c>
      <c r="D26" s="52"/>
      <c r="E26" s="110"/>
      <c r="F26" s="52"/>
      <c r="G26" s="52"/>
      <c r="H26" s="52"/>
      <c r="I26" s="52"/>
      <c r="J26" s="76"/>
      <c r="K26" s="76"/>
      <c r="L26" s="52"/>
      <c r="M26" s="52"/>
      <c r="N26" s="52"/>
      <c r="O26" s="52"/>
      <c r="P26" s="52"/>
      <c r="Q26" s="104"/>
      <c r="S26" s="107"/>
      <c r="T26" s="107"/>
      <c r="U26" s="107"/>
      <c r="V26" s="107"/>
      <c r="W26" s="107"/>
      <c r="X26" s="107"/>
      <c r="Y26" s="107"/>
    </row>
    <row r="27" spans="1:25" ht="15">
      <c r="A27" s="111" t="s">
        <v>78</v>
      </c>
      <c r="B27" s="65"/>
      <c r="C27" s="95" t="s">
        <v>186</v>
      </c>
      <c r="D27" s="94" t="s">
        <v>90</v>
      </c>
      <c r="E27" s="95" t="s">
        <v>29</v>
      </c>
      <c r="F27" s="95" t="s">
        <v>92</v>
      </c>
      <c r="G27" s="112" t="s">
        <v>91</v>
      </c>
      <c r="H27" s="95" t="s">
        <v>72</v>
      </c>
      <c r="I27" s="95" t="s">
        <v>86</v>
      </c>
      <c r="J27" s="113" t="s">
        <v>97</v>
      </c>
      <c r="K27" s="95"/>
      <c r="L27" s="113" t="s">
        <v>73</v>
      </c>
      <c r="M27" s="95" t="s">
        <v>310</v>
      </c>
      <c r="N27" s="95"/>
      <c r="O27" s="95"/>
      <c r="P27" s="95"/>
      <c r="Q27" s="114"/>
      <c r="S27" s="107"/>
      <c r="T27" s="107"/>
      <c r="U27" s="107"/>
      <c r="V27" s="107"/>
      <c r="W27" s="107"/>
      <c r="X27" s="107"/>
      <c r="Y27" s="107"/>
    </row>
    <row r="28" spans="1:25" ht="12.75">
      <c r="A28" s="64" t="s">
        <v>27</v>
      </c>
      <c r="B28" s="115" t="str">
        <f>IF(K14&lt;&gt;"","atx1","")</f>
        <v>atx1</v>
      </c>
      <c r="C28" s="30" t="s">
        <v>35</v>
      </c>
      <c r="D28" s="71">
        <f aca="true" t="shared" si="1" ref="D28:D33">IF(Q14&lt;&gt;"",Q14,"")</f>
        <v>4.318092960058275</v>
      </c>
      <c r="E28" s="57">
        <f>IF(B28&lt;&gt;"",F25,"")</f>
        <v>196</v>
      </c>
      <c r="F28" s="70">
        <f>IF(B28&lt;&gt;"",B22-B23,"")</f>
        <v>115</v>
      </c>
      <c r="G28" s="70">
        <f aca="true" t="shared" si="2" ref="G28:G33">IF(B28&lt;&gt;"",F28*7/8,"")</f>
        <v>100.625</v>
      </c>
      <c r="H28" s="70">
        <f aca="true" t="shared" si="3" ref="H28:H33">IF(D28&lt;&gt;"",(D28*10^6)/(E28*G28),"")</f>
        <v>218.9424748413373</v>
      </c>
      <c r="I28" s="57">
        <f aca="true" t="shared" si="4" ref="I28:I33">IF(D28&lt;&gt;"",ROUNDUP(H28/VLOOKUP(C28,$AA$2:$AC$12,3),0),"")</f>
        <v>3</v>
      </c>
      <c r="J28" s="57" t="str">
        <f aca="true" t="shared" si="5" ref="J28:J33">IF(D28&lt;&gt;"","@"&amp;ROUNDDOWN(1000/I28,0),"")</f>
        <v>@333</v>
      </c>
      <c r="K28" s="57" t="str">
        <f aca="true" t="shared" si="6" ref="K28:K33">IF(D28&lt;&gt;"","--&gt;","")</f>
        <v>--&gt;</v>
      </c>
      <c r="L28" s="31">
        <v>100</v>
      </c>
      <c r="M28" s="116" t="str">
        <f aca="true" t="shared" si="7" ref="M28:M33">IF(D28&lt;&gt;"",IF(L28&lt;=VALUE(SUBSTITUTE(J28,"@","")),"OK","NG"),"")</f>
        <v>OK</v>
      </c>
      <c r="O28" s="117"/>
      <c r="Q28" s="118"/>
      <c r="S28" s="107"/>
      <c r="T28" s="107"/>
      <c r="U28" s="107"/>
      <c r="V28" s="107"/>
      <c r="W28" s="107"/>
      <c r="X28" s="107"/>
      <c r="Y28" s="107"/>
    </row>
    <row r="29" spans="1:25" ht="12.75">
      <c r="A29" s="119"/>
      <c r="B29" s="115" t="str">
        <f>IF(K15&lt;&gt;"","atx2","")</f>
        <v>atx2</v>
      </c>
      <c r="C29" s="30" t="s">
        <v>158</v>
      </c>
      <c r="D29" s="71">
        <f t="shared" si="1"/>
        <v>2.87872864003885</v>
      </c>
      <c r="E29" s="57">
        <f>IF(B29&lt;&gt;"",F25,"")</f>
        <v>196</v>
      </c>
      <c r="F29" s="70">
        <f>IF(B29&lt;&gt;"",B22-B23,"")</f>
        <v>115</v>
      </c>
      <c r="G29" s="70">
        <f t="shared" si="2"/>
        <v>100.625</v>
      </c>
      <c r="H29" s="70">
        <f t="shared" si="3"/>
        <v>145.96164989422488</v>
      </c>
      <c r="I29" s="57">
        <f t="shared" si="4"/>
        <v>1</v>
      </c>
      <c r="J29" s="57" t="str">
        <f t="shared" si="5"/>
        <v>@1000</v>
      </c>
      <c r="K29" s="57" t="str">
        <f t="shared" si="6"/>
        <v>--&gt;</v>
      </c>
      <c r="L29" s="31">
        <v>200</v>
      </c>
      <c r="M29" s="117" t="str">
        <f t="shared" si="7"/>
        <v>OK</v>
      </c>
      <c r="O29" s="117"/>
      <c r="Q29" s="104"/>
      <c r="S29" s="107"/>
      <c r="T29" s="107"/>
      <c r="U29" s="107"/>
      <c r="V29" s="107"/>
      <c r="W29" s="107"/>
      <c r="X29" s="107"/>
      <c r="Y29" s="107"/>
    </row>
    <row r="30" spans="1:25" ht="12.75">
      <c r="A30" s="119"/>
      <c r="B30" s="115">
        <f>IF(K16&lt;&gt;"","atx3","")</f>
      </c>
      <c r="C30" s="30"/>
      <c r="D30" s="71">
        <f t="shared" si="1"/>
      </c>
      <c r="E30" s="57">
        <f>IF(B30&lt;&gt;"",F25,"")</f>
      </c>
      <c r="F30" s="70">
        <f>IF(B30&lt;&gt;"",B22-B23,"")</f>
      </c>
      <c r="G30" s="70">
        <f t="shared" si="2"/>
      </c>
      <c r="H30" s="70">
        <f t="shared" si="3"/>
      </c>
      <c r="I30" s="57">
        <f t="shared" si="4"/>
      </c>
      <c r="J30" s="57">
        <f t="shared" si="5"/>
      </c>
      <c r="K30" s="57">
        <f t="shared" si="6"/>
      </c>
      <c r="L30" s="31"/>
      <c r="M30" s="117">
        <f t="shared" si="7"/>
      </c>
      <c r="O30" s="117"/>
      <c r="Q30" s="104"/>
      <c r="R30" s="120"/>
      <c r="S30" s="107"/>
      <c r="T30" s="107"/>
      <c r="U30" s="107"/>
      <c r="V30" s="107"/>
      <c r="W30" s="107"/>
      <c r="X30" s="107"/>
      <c r="Y30" s="107"/>
    </row>
    <row r="31" spans="1:25" ht="12.75">
      <c r="A31" s="64" t="s">
        <v>28</v>
      </c>
      <c r="B31" s="115" t="str">
        <f>IF(K17&lt;&gt;"","aty1","")</f>
        <v>aty1</v>
      </c>
      <c r="C31" s="30" t="s">
        <v>71</v>
      </c>
      <c r="D31" s="71">
        <f t="shared" si="1"/>
        <v>2.4991602299999998</v>
      </c>
      <c r="E31" s="57">
        <f>IF(B31&lt;&gt;"",F25,"")</f>
        <v>196</v>
      </c>
      <c r="F31" s="70">
        <f>IF(B31&lt;&gt;"",B22-B24,"")</f>
        <v>105</v>
      </c>
      <c r="G31" s="70">
        <f t="shared" si="2"/>
        <v>91.875</v>
      </c>
      <c r="H31" s="70">
        <f t="shared" si="3"/>
        <v>138.7844081632653</v>
      </c>
      <c r="I31" s="57">
        <f t="shared" si="4"/>
        <v>2</v>
      </c>
      <c r="J31" s="57" t="str">
        <f t="shared" si="5"/>
        <v>@500</v>
      </c>
      <c r="K31" s="57" t="str">
        <f t="shared" si="6"/>
        <v>--&gt;</v>
      </c>
      <c r="L31" s="31">
        <v>100</v>
      </c>
      <c r="M31" s="117" t="str">
        <f t="shared" si="7"/>
        <v>OK</v>
      </c>
      <c r="O31" s="117"/>
      <c r="Q31" s="104"/>
      <c r="S31" s="107"/>
      <c r="T31" s="107"/>
      <c r="U31" s="107"/>
      <c r="V31" s="107"/>
      <c r="W31" s="107"/>
      <c r="X31" s="107"/>
      <c r="Y31" s="107"/>
    </row>
    <row r="32" spans="1:25" ht="12.75">
      <c r="A32" s="119"/>
      <c r="B32" s="115" t="str">
        <f>IF(K18&lt;&gt;"","aty2","")</f>
        <v>aty2</v>
      </c>
      <c r="C32" s="30" t="s">
        <v>71</v>
      </c>
      <c r="D32" s="71">
        <f t="shared" si="1"/>
        <v>1.6661068199999998</v>
      </c>
      <c r="E32" s="57">
        <f>IF(B32&lt;&gt;"",F25,"")</f>
        <v>196</v>
      </c>
      <c r="F32" s="70">
        <f>IF(B32&lt;&gt;"",B22-B24,"")</f>
        <v>105</v>
      </c>
      <c r="G32" s="70">
        <f t="shared" si="2"/>
        <v>91.875</v>
      </c>
      <c r="H32" s="70">
        <f t="shared" si="3"/>
        <v>92.5229387755102</v>
      </c>
      <c r="I32" s="57">
        <f t="shared" si="4"/>
        <v>2</v>
      </c>
      <c r="J32" s="57" t="str">
        <f t="shared" si="5"/>
        <v>@500</v>
      </c>
      <c r="K32" s="57" t="str">
        <f t="shared" si="6"/>
        <v>--&gt;</v>
      </c>
      <c r="L32" s="31">
        <v>200</v>
      </c>
      <c r="M32" s="117" t="str">
        <f t="shared" si="7"/>
        <v>OK</v>
      </c>
      <c r="O32" s="117"/>
      <c r="Q32" s="104"/>
      <c r="S32" s="107"/>
      <c r="T32" s="121"/>
      <c r="U32" s="121"/>
      <c r="V32" s="121"/>
      <c r="W32" s="107"/>
      <c r="X32" s="107"/>
      <c r="Y32" s="107"/>
    </row>
    <row r="33" spans="1:25" ht="12.75">
      <c r="A33" s="122"/>
      <c r="B33" s="123">
        <f>IF(K19&lt;&gt;"","aty3","")</f>
      </c>
      <c r="C33" s="32"/>
      <c r="D33" s="124">
        <f t="shared" si="1"/>
      </c>
      <c r="E33" s="85">
        <f>IF(B33&lt;&gt;"",F25,"")</f>
      </c>
      <c r="F33" s="125">
        <f>IF(B33&lt;&gt;"",B22-B24,"")</f>
      </c>
      <c r="G33" s="125">
        <f t="shared" si="2"/>
      </c>
      <c r="H33" s="125">
        <f t="shared" si="3"/>
      </c>
      <c r="I33" s="85">
        <f t="shared" si="4"/>
      </c>
      <c r="J33" s="85">
        <f t="shared" si="5"/>
      </c>
      <c r="K33" s="85">
        <f t="shared" si="6"/>
      </c>
      <c r="L33" s="33"/>
      <c r="M33" s="126">
        <f t="shared" si="7"/>
      </c>
      <c r="O33" s="117"/>
      <c r="Q33" s="127"/>
      <c r="S33" s="107"/>
      <c r="T33" s="107"/>
      <c r="U33" s="107"/>
      <c r="V33" s="107"/>
      <c r="W33" s="107"/>
      <c r="X33" s="107"/>
      <c r="Y33" s="107"/>
    </row>
    <row r="34" spans="1:25" ht="15">
      <c r="A34" s="111" t="s">
        <v>79</v>
      </c>
      <c r="B34" s="65"/>
      <c r="C34" s="95" t="s">
        <v>30</v>
      </c>
      <c r="D34" s="95" t="s">
        <v>92</v>
      </c>
      <c r="E34" s="112" t="s">
        <v>91</v>
      </c>
      <c r="F34" s="95" t="s">
        <v>74</v>
      </c>
      <c r="G34" s="66"/>
      <c r="H34" s="95" t="s">
        <v>75</v>
      </c>
      <c r="I34" s="95" t="s">
        <v>310</v>
      </c>
      <c r="J34" s="66"/>
      <c r="K34" s="95"/>
      <c r="L34" s="95"/>
      <c r="M34" s="95"/>
      <c r="N34" s="95"/>
      <c r="O34" s="95"/>
      <c r="P34" s="95"/>
      <c r="Q34" s="128"/>
      <c r="R34" s="49"/>
      <c r="S34" s="107"/>
      <c r="T34" s="107"/>
      <c r="U34" s="107"/>
      <c r="V34" s="107"/>
      <c r="W34" s="107"/>
      <c r="X34" s="107"/>
      <c r="Y34" s="107"/>
    </row>
    <row r="35" spans="1:25" ht="12.75">
      <c r="A35" s="64" t="s">
        <v>31</v>
      </c>
      <c r="B35" s="115" t="str">
        <f>IF(K21&lt;&gt;"","τx1","")</f>
        <v>τx1</v>
      </c>
      <c r="C35" s="71">
        <f>IF(Q21&lt;&gt;"",Q21,"")</f>
        <v>9.89352</v>
      </c>
      <c r="D35" s="70">
        <f>IF(B35&lt;&gt;"",B22-B23,"")</f>
        <v>115</v>
      </c>
      <c r="E35" s="70">
        <f>IF(B35&lt;&gt;"",D35*7/8,"")</f>
        <v>100.625</v>
      </c>
      <c r="F35" s="57">
        <f>IF(C35&lt;&gt;"",ROUNDUP((C35*1000)/(1000*E35),3),"")</f>
        <v>0.099</v>
      </c>
      <c r="G35" s="57" t="str">
        <f>IF(C35&lt;&gt;"",IF(F35&gt;H35,"&gt;","&lt;"),"")</f>
        <v>&lt;</v>
      </c>
      <c r="H35" s="57">
        <f>IF(C35&lt;&gt;"",F24,"")</f>
        <v>0.7</v>
      </c>
      <c r="I35" s="117" t="str">
        <f>IF(F35&lt;&gt;"",IF(H35&gt;F35,"OK","NG"),"")</f>
        <v>OK</v>
      </c>
      <c r="J35" s="52"/>
      <c r="K35" s="57"/>
      <c r="L35" s="57"/>
      <c r="M35" s="57"/>
      <c r="N35" s="57"/>
      <c r="O35" s="57"/>
      <c r="P35" s="57"/>
      <c r="Q35" s="129"/>
      <c r="S35" s="107"/>
      <c r="T35" s="107"/>
      <c r="U35" s="107"/>
      <c r="V35" s="107"/>
      <c r="W35" s="107"/>
      <c r="X35" s="107"/>
      <c r="Y35" s="107"/>
    </row>
    <row r="36" spans="1:25" ht="12.75">
      <c r="A36" s="119"/>
      <c r="B36" s="115">
        <f>IF(K22&lt;&gt;"","τx2","")</f>
      </c>
      <c r="C36" s="71">
        <f>IF(Q22&lt;&gt;"",Q22,"")</f>
      </c>
      <c r="D36" s="70">
        <f>IF(B36&lt;&gt;"",B22-B23,"")</f>
      </c>
      <c r="E36" s="70">
        <f>IF(B36&lt;&gt;"",D36*7/8,"")</f>
      </c>
      <c r="F36" s="57">
        <f>IF(C36&lt;&gt;"",ROUNDUP((C36*1000)/(1000*E36),3),"")</f>
      </c>
      <c r="G36" s="57">
        <f>IF(C36&lt;&gt;"",IF(F36&gt;H36,"&gt;","&lt;"),"")</f>
      </c>
      <c r="H36" s="57">
        <f>IF(C36&lt;&gt;"",F24,"")</f>
      </c>
      <c r="I36" s="117">
        <f>IF(F36&lt;&gt;"",IF(H36&gt;F36,"OK","NG"),"")</f>
      </c>
      <c r="J36" s="52"/>
      <c r="K36" s="57"/>
      <c r="L36" s="57"/>
      <c r="M36" s="57"/>
      <c r="N36" s="57"/>
      <c r="O36" s="57"/>
      <c r="P36" s="57"/>
      <c r="Q36" s="129"/>
      <c r="R36" s="49"/>
      <c r="S36" s="107"/>
      <c r="T36" s="107"/>
      <c r="U36" s="107"/>
      <c r="V36" s="107"/>
      <c r="W36" s="107"/>
      <c r="X36" s="107"/>
      <c r="Y36" s="107"/>
    </row>
    <row r="37" spans="1:25" ht="12.75">
      <c r="A37" s="64" t="s">
        <v>28</v>
      </c>
      <c r="B37" s="115" t="str">
        <f>IF(K24&lt;&gt;"","τy1","")</f>
        <v>τy1</v>
      </c>
      <c r="C37" s="71">
        <f>IF(Q24&lt;&gt;"",Q24,"")</f>
        <v>8.75196</v>
      </c>
      <c r="D37" s="70">
        <f>IF(B37&lt;&gt;"",B22-B24,"")</f>
        <v>105</v>
      </c>
      <c r="E37" s="70">
        <f>IF(B37&lt;&gt;"",D37*7/8,"")</f>
        <v>91.875</v>
      </c>
      <c r="F37" s="57">
        <f>IF(C37&lt;&gt;"",ROUNDUP((C37*1000)/(1000*E37),3),"")</f>
        <v>0.096</v>
      </c>
      <c r="G37" s="57" t="str">
        <f>IF(C37&lt;&gt;"",IF(F37&gt;H37,"&gt;","&lt;"),"")</f>
        <v>&lt;</v>
      </c>
      <c r="H37" s="57">
        <f>IF(C37&lt;&gt;"",F24,"")</f>
        <v>0.7</v>
      </c>
      <c r="I37" s="117" t="str">
        <f>IF(F37&lt;&gt;"",IF(H37&gt;F37,"OK","NG"),"")</f>
        <v>OK</v>
      </c>
      <c r="J37" s="52"/>
      <c r="K37" s="57"/>
      <c r="L37" s="57"/>
      <c r="M37" s="57"/>
      <c r="N37" s="57"/>
      <c r="O37" s="57"/>
      <c r="P37" s="57"/>
      <c r="Q37" s="129"/>
      <c r="R37" s="49"/>
      <c r="S37" s="107"/>
      <c r="T37" s="107"/>
      <c r="U37" s="107"/>
      <c r="V37" s="107"/>
      <c r="W37" s="107"/>
      <c r="X37" s="107"/>
      <c r="Y37" s="107"/>
    </row>
    <row r="38" spans="1:25" ht="12.75">
      <c r="A38" s="122"/>
      <c r="B38" s="123">
        <f>IF(K25&lt;&gt;"","τy2","")</f>
      </c>
      <c r="C38" s="124">
        <f>IF(Q25&lt;&gt;"",Q25,"")</f>
      </c>
      <c r="D38" s="125">
        <f>IF(B38&lt;&gt;"",B22-B24,"")</f>
      </c>
      <c r="E38" s="125">
        <f>IF(B38&lt;&gt;"",D38*7/8,"")</f>
      </c>
      <c r="F38" s="85">
        <f>IF(C38&lt;&gt;"",ROUNDUP((C38*1000)/(1000*E38),3),"")</f>
      </c>
      <c r="G38" s="85">
        <f>IF(C38&lt;&gt;"",IF(F38&gt;H38,"&gt;","&lt;"),"")</f>
      </c>
      <c r="H38" s="85">
        <f>IF(C38&lt;&gt;"",F24,"")</f>
      </c>
      <c r="I38" s="126">
        <f>IF(F38&lt;&gt;"",IF(H38&gt;F38,"OK","NG"),"")</f>
      </c>
      <c r="J38" s="130"/>
      <c r="K38" s="130"/>
      <c r="L38" s="130"/>
      <c r="M38" s="130"/>
      <c r="N38" s="130"/>
      <c r="O38" s="130"/>
      <c r="P38" s="130"/>
      <c r="Q38" s="127"/>
      <c r="R38" s="49"/>
      <c r="S38" s="107"/>
      <c r="T38" s="105"/>
      <c r="U38" s="105"/>
      <c r="V38" s="105"/>
      <c r="W38" s="107"/>
      <c r="X38" s="107"/>
      <c r="Y38" s="107"/>
    </row>
    <row r="39" spans="1:25" ht="15">
      <c r="A39" s="131" t="s">
        <v>52</v>
      </c>
      <c r="B39" s="132" t="s">
        <v>174</v>
      </c>
      <c r="C39" s="133" t="s">
        <v>175</v>
      </c>
      <c r="D39" s="133" t="s">
        <v>176</v>
      </c>
      <c r="E39" s="133" t="s">
        <v>171</v>
      </c>
      <c r="F39" s="133" t="s">
        <v>172</v>
      </c>
      <c r="G39" s="134" t="s">
        <v>178</v>
      </c>
      <c r="H39" s="133" t="s">
        <v>93</v>
      </c>
      <c r="I39" s="135" t="s">
        <v>303</v>
      </c>
      <c r="J39" s="135" t="s">
        <v>304</v>
      </c>
      <c r="K39" s="133"/>
      <c r="L39" s="133" t="s">
        <v>273</v>
      </c>
      <c r="M39" s="133" t="s">
        <v>177</v>
      </c>
      <c r="N39" s="133" t="s">
        <v>96</v>
      </c>
      <c r="O39" s="133" t="s">
        <v>101</v>
      </c>
      <c r="P39" s="136" t="s">
        <v>305</v>
      </c>
      <c r="Q39" s="137" t="s">
        <v>310</v>
      </c>
      <c r="R39" s="49"/>
      <c r="S39" s="107"/>
      <c r="T39" s="105"/>
      <c r="U39" s="105"/>
      <c r="V39" s="105"/>
      <c r="W39" s="107"/>
      <c r="X39" s="107"/>
      <c r="Y39" s="107"/>
    </row>
    <row r="40" spans="1:25" ht="12.75">
      <c r="A40" s="138"/>
      <c r="B40" s="33">
        <v>16</v>
      </c>
      <c r="C40" s="139">
        <f>IF(B14&lt;&gt;"",IF(B14&lt;&gt;"T20",ROUNDUP(ALPHA(B14,"DEL",F19,1),4),""),"")</f>
        <v>0.027</v>
      </c>
      <c r="D40" s="139">
        <f>IF(B14&lt;&gt;"",IF(B14&lt;&gt;"T20",ROUNDUP(ALPHA(B14,"DEL",F19,2),4),""),"")</f>
        <v>0.027</v>
      </c>
      <c r="E40" s="85">
        <f>IF(B14&lt;&gt;"",(B18+H17)/1000000,"")</f>
        <v>0.00484</v>
      </c>
      <c r="F40" s="120">
        <f>IF(B14&lt;&gt;"",IF(OR(B14="T1",B14="T2",B14="T5",B14="T6"),B16/1000000,0),"")</f>
        <v>0</v>
      </c>
      <c r="G40" s="100">
        <f>IF(B14&lt;&gt;"",IF(B14="T20",B19,""),"")</f>
      </c>
      <c r="H40" s="100">
        <f>IF(B14&lt;&gt;"",VLOOKUP(B25,$X$2:$Y$5,2),"")</f>
        <v>21682.06675005</v>
      </c>
      <c r="I40" s="124">
        <f>IF(B14&lt;&gt;"",B20^4/(H40*B22^3),"")</f>
        <v>1345.450613001767</v>
      </c>
      <c r="J40" s="85">
        <f>IF(B14&lt;&gt;"",IF(B14="T20",B20^3/(H40*B22^3),0),"")</f>
        <v>0</v>
      </c>
      <c r="K40" s="130"/>
      <c r="L40" s="140">
        <f>IF(B14&lt;&gt;"",IF(B14&lt;&gt;"T20",C40*E40*I40,E40*I40*12/(8*1000)*1000+G40*J40*12/(3*1000)),"")</f>
        <v>0.17582348610707088</v>
      </c>
      <c r="M40" s="140">
        <f>IF(B14&lt;&gt;"",IF(B14&lt;&gt;"T20",D40*F40*I40,F40*I40*12/(8*1000)*1000),"")</f>
        <v>0</v>
      </c>
      <c r="N40" s="141">
        <f>IF(B14&lt;&gt;"",L40+M40,"")</f>
        <v>0.17582348610707088</v>
      </c>
      <c r="O40" s="142">
        <f>IF(B14&lt;&gt;"",N40*B40,"")</f>
        <v>2.813175777713134</v>
      </c>
      <c r="P40" s="124">
        <f>IF(B14&lt;&gt;"",B20/250,"")</f>
        <v>12.6</v>
      </c>
      <c r="Q40" s="143" t="str">
        <f>IF(B14&lt;&gt;"",IF(O40&lt;=P40,"OK","NG"),"")</f>
        <v>OK</v>
      </c>
      <c r="R40" s="49"/>
      <c r="S40" s="107"/>
      <c r="T40" s="105"/>
      <c r="U40" s="105"/>
      <c r="V40" s="105"/>
      <c r="W40" s="107"/>
      <c r="X40" s="107"/>
      <c r="Y40" s="107"/>
    </row>
    <row r="41" spans="1:25" ht="12.75">
      <c r="A41" s="144" t="s">
        <v>185</v>
      </c>
      <c r="B41" s="132" t="s">
        <v>98</v>
      </c>
      <c r="C41" s="133" t="s">
        <v>99</v>
      </c>
      <c r="D41" s="133"/>
      <c r="E41" s="133" t="s">
        <v>100</v>
      </c>
      <c r="F41" s="91"/>
      <c r="G41" s="133"/>
      <c r="H41" s="91"/>
      <c r="I41" s="91"/>
      <c r="J41" s="91"/>
      <c r="K41" s="91"/>
      <c r="L41" s="91"/>
      <c r="M41" s="91"/>
      <c r="N41" s="91"/>
      <c r="O41" s="91"/>
      <c r="P41" s="91"/>
      <c r="Q41" s="118"/>
      <c r="R41" s="49"/>
      <c r="S41" s="107"/>
      <c r="T41" s="105"/>
      <c r="U41" s="105"/>
      <c r="V41" s="105"/>
      <c r="W41" s="105"/>
      <c r="X41" s="105"/>
      <c r="Y41" s="105"/>
    </row>
    <row r="42" spans="1:25" ht="12.75">
      <c r="A42" s="145"/>
      <c r="B42" s="85">
        <f>IF(B14&lt;&gt;"",1/6,"")</f>
        <v>0.16666666666666666</v>
      </c>
      <c r="C42" s="85">
        <f>IF(B14&lt;&gt;"",B15/(1000000*9800),"")</f>
        <v>2.4489795918367347E-09</v>
      </c>
      <c r="D42" s="146"/>
      <c r="E42" s="147">
        <f>IF(B14&lt;&gt;"",FFV1(B14,B20,B21,B22,C42,H40,B42),"")</f>
        <v>55.434771893469225</v>
      </c>
      <c r="F42" s="130">
        <f>mess(3,B14,B20,B21,F19)</f>
      </c>
      <c r="G42" s="130"/>
      <c r="H42" s="130"/>
      <c r="I42" s="130"/>
      <c r="J42" s="130"/>
      <c r="K42" s="130"/>
      <c r="L42" s="130"/>
      <c r="M42" s="130"/>
      <c r="N42" s="130"/>
      <c r="O42" s="130"/>
      <c r="P42" s="130"/>
      <c r="Q42" s="127"/>
      <c r="R42" s="148"/>
      <c r="S42" s="107"/>
      <c r="T42" s="105"/>
      <c r="U42" s="105"/>
      <c r="V42" s="105"/>
      <c r="W42" s="105"/>
      <c r="X42" s="105"/>
      <c r="Y42" s="105"/>
    </row>
    <row r="43" spans="1:25" ht="12.75">
      <c r="A43" s="119"/>
      <c r="B43" s="88"/>
      <c r="C43" s="52"/>
      <c r="D43" s="57"/>
      <c r="E43" s="149"/>
      <c r="F43" s="52"/>
      <c r="H43" s="52"/>
      <c r="I43" s="52"/>
      <c r="J43" s="52"/>
      <c r="K43" s="52"/>
      <c r="L43" s="52"/>
      <c r="M43" s="52"/>
      <c r="N43" s="52"/>
      <c r="O43" s="52"/>
      <c r="P43" s="52"/>
      <c r="Q43" s="104"/>
      <c r="S43" s="107"/>
      <c r="T43" s="105"/>
      <c r="U43" s="105"/>
      <c r="V43" s="105"/>
      <c r="W43" s="105"/>
      <c r="X43" s="105"/>
      <c r="Y43" s="105"/>
    </row>
    <row r="44" spans="1:19" ht="12.75">
      <c r="A44" s="119"/>
      <c r="B44" s="88"/>
      <c r="C44" s="52"/>
      <c r="D44" s="57"/>
      <c r="E44" s="149"/>
      <c r="F44" s="52"/>
      <c r="G44" s="52"/>
      <c r="H44" s="52"/>
      <c r="I44" s="52"/>
      <c r="J44" s="52"/>
      <c r="K44" s="52"/>
      <c r="L44" s="52"/>
      <c r="M44" s="52"/>
      <c r="N44" s="52"/>
      <c r="O44" s="52"/>
      <c r="P44" s="52"/>
      <c r="Q44" s="104"/>
      <c r="S44" s="49"/>
    </row>
    <row r="45" spans="1:19" ht="12.75">
      <c r="A45" s="119"/>
      <c r="B45" s="88"/>
      <c r="C45" s="52"/>
      <c r="D45" s="57"/>
      <c r="E45" s="149"/>
      <c r="F45" s="52"/>
      <c r="G45" s="52"/>
      <c r="H45" s="52"/>
      <c r="I45" s="52"/>
      <c r="J45" s="52"/>
      <c r="K45" s="52"/>
      <c r="L45" s="52"/>
      <c r="M45" s="52"/>
      <c r="N45" s="52"/>
      <c r="O45" s="52"/>
      <c r="P45" s="52"/>
      <c r="Q45" s="104"/>
      <c r="S45" s="49"/>
    </row>
    <row r="46" spans="1:19" ht="12.75">
      <c r="A46" s="119"/>
      <c r="B46" s="52"/>
      <c r="C46" s="52"/>
      <c r="D46" s="52"/>
      <c r="E46" s="52"/>
      <c r="F46" s="52"/>
      <c r="G46" s="74"/>
      <c r="I46" s="52"/>
      <c r="J46" s="52"/>
      <c r="M46" s="52"/>
      <c r="N46" s="52"/>
      <c r="O46" s="52"/>
      <c r="P46" s="52"/>
      <c r="Q46" s="104"/>
      <c r="S46" s="49"/>
    </row>
    <row r="47" spans="1:17" ht="12.75">
      <c r="A47" s="119"/>
      <c r="B47" s="52"/>
      <c r="C47" s="52"/>
      <c r="D47" s="52"/>
      <c r="E47" s="52"/>
      <c r="G47" s="52"/>
      <c r="H47" s="52"/>
      <c r="I47" s="52"/>
      <c r="J47" s="52"/>
      <c r="K47" s="52"/>
      <c r="L47" s="52"/>
      <c r="M47" s="52"/>
      <c r="N47" s="52"/>
      <c r="O47" s="52"/>
      <c r="P47" s="52"/>
      <c r="Q47" s="104"/>
    </row>
    <row r="48" spans="1:18" ht="12.75">
      <c r="A48" s="119"/>
      <c r="B48" s="52"/>
      <c r="C48" s="52"/>
      <c r="D48" s="52"/>
      <c r="E48" s="52"/>
      <c r="F48" s="52"/>
      <c r="G48" s="52"/>
      <c r="H48" s="52"/>
      <c r="I48" s="52"/>
      <c r="J48" s="52"/>
      <c r="K48" s="52"/>
      <c r="L48" s="52"/>
      <c r="M48" s="52"/>
      <c r="N48" s="52"/>
      <c r="O48" s="52"/>
      <c r="P48" s="52"/>
      <c r="Q48" s="104"/>
      <c r="R48" s="49"/>
    </row>
    <row r="49" spans="1:18" ht="12.75">
      <c r="A49" s="119"/>
      <c r="B49" s="52"/>
      <c r="C49" s="52"/>
      <c r="D49" s="52"/>
      <c r="E49" s="52"/>
      <c r="F49" s="52"/>
      <c r="G49" s="52"/>
      <c r="H49" s="52"/>
      <c r="I49" s="52"/>
      <c r="J49" s="52"/>
      <c r="K49" s="52"/>
      <c r="L49" s="52"/>
      <c r="M49" s="52"/>
      <c r="N49" s="52"/>
      <c r="O49" s="52"/>
      <c r="P49" s="52"/>
      <c r="Q49" s="104"/>
      <c r="R49" s="49"/>
    </row>
    <row r="50" spans="1:18" ht="13.5" thickBot="1">
      <c r="A50" s="150"/>
      <c r="B50" s="151"/>
      <c r="C50" s="151"/>
      <c r="D50" s="151"/>
      <c r="E50" s="151"/>
      <c r="F50" s="151"/>
      <c r="G50" s="151"/>
      <c r="H50" s="151"/>
      <c r="I50" s="151"/>
      <c r="J50" s="151"/>
      <c r="K50" s="151"/>
      <c r="L50" s="151"/>
      <c r="M50" s="151"/>
      <c r="N50" s="152" t="s">
        <v>316</v>
      </c>
      <c r="O50" s="152" t="s">
        <v>317</v>
      </c>
      <c r="P50" s="151"/>
      <c r="Q50" s="153"/>
      <c r="R50" s="49"/>
    </row>
    <row r="51" spans="1:18" ht="15.75" thickTop="1">
      <c r="A51" s="58" t="s">
        <v>50</v>
      </c>
      <c r="B51" s="26" t="s">
        <v>320</v>
      </c>
      <c r="C51" s="39"/>
      <c r="D51" s="39"/>
      <c r="E51" s="40"/>
      <c r="F51" s="39"/>
      <c r="G51" s="39"/>
      <c r="H51" s="39"/>
      <c r="I51" s="39"/>
      <c r="J51" s="59" t="s">
        <v>76</v>
      </c>
      <c r="K51" s="60"/>
      <c r="L51" s="61" t="s">
        <v>162</v>
      </c>
      <c r="M51" s="61" t="s">
        <v>163</v>
      </c>
      <c r="N51" s="61" t="s">
        <v>164</v>
      </c>
      <c r="O51" s="61" t="s">
        <v>165</v>
      </c>
      <c r="P51" s="61" t="s">
        <v>85</v>
      </c>
      <c r="Q51" s="62" t="s">
        <v>95</v>
      </c>
      <c r="R51" s="49"/>
    </row>
    <row r="52" spans="1:25" ht="12.75">
      <c r="A52" s="64" t="s">
        <v>25</v>
      </c>
      <c r="B52" s="44"/>
      <c r="C52" s="65">
        <f>IF(B52&lt;&gt;"",TITL(B52,0)&amp;"スラブ","")</f>
      </c>
      <c r="D52" s="66"/>
      <c r="E52" s="66"/>
      <c r="F52" s="66"/>
      <c r="G52" s="66"/>
      <c r="H52" s="66"/>
      <c r="I52" s="67"/>
      <c r="J52" s="54" t="s">
        <v>27</v>
      </c>
      <c r="K52" s="68">
        <f>IF(B52&lt;&gt;"",TITL(B52,1),"")</f>
      </c>
      <c r="L52" s="69">
        <f>IF(K52&lt;&gt;"",ROUNDUP(ALPHA(B52,"MX1",F57,1),4),"")</f>
      </c>
      <c r="M52" s="69">
        <f>IF(K52&lt;&gt;"",ROUNDUP(ALPHA(B52,"MX1",F57,2),4),"")</f>
      </c>
      <c r="N52" s="70">
        <f>IF(K52&lt;&gt;"",WLX2(B52,B58,B59,B55,B54,H55,"X",1),"")</f>
      </c>
      <c r="O52" s="70">
        <f>IF(K52&lt;&gt;"",WLX2(B52,B58,B59,B55,B54,H55,"X",2),"")</f>
      </c>
      <c r="P52" s="71">
        <f>IF(K52&lt;&gt;"",IF(B52="T20",(B57/1000)*(B58/1000),0),"")</f>
      </c>
      <c r="Q52" s="72">
        <f aca="true" t="shared" si="8" ref="Q52:Q57">IF(K52&lt;&gt;"",L52*N52+M52*O52+P52,"")</f>
      </c>
      <c r="R52" s="49"/>
      <c r="S52" s="105"/>
      <c r="T52" s="105"/>
      <c r="U52" s="105"/>
      <c r="V52" s="105"/>
      <c r="W52" s="105"/>
      <c r="X52" s="105"/>
      <c r="Y52" s="105"/>
    </row>
    <row r="53" spans="1:25" ht="15">
      <c r="A53" s="73" t="s">
        <v>160</v>
      </c>
      <c r="B53" s="34">
        <v>24</v>
      </c>
      <c r="C53" s="74" t="s">
        <v>188</v>
      </c>
      <c r="D53" s="52"/>
      <c r="E53" s="75" t="s">
        <v>169</v>
      </c>
      <c r="J53" s="76"/>
      <c r="K53" s="68">
        <f>IF(B52&lt;&gt;"",TITL(B52,2),"")</f>
      </c>
      <c r="L53" s="69">
        <f>IF(K53&lt;&gt;"",ROUNDUP(ALPHA(B52,"MX2",F57,1),4),"")</f>
      </c>
      <c r="M53" s="69">
        <f>IF(K53&lt;&gt;"",ROUNDUP(ALPHA(B52,"MX2",F57,2),4),"")</f>
      </c>
      <c r="N53" s="70">
        <f>IF(K53&lt;&gt;"",WLX2(B52,B58,B59,B55,B54,H55,"X",1),"")</f>
      </c>
      <c r="O53" s="70">
        <f>IF(K53&lt;&gt;"",WLX2(B52,B58,B59,B55,B54,H55,"X",2),"")</f>
      </c>
      <c r="P53" s="71">
        <f>IF(K53&lt;&gt;"",IF(B52="T20",(B57/1000)*(B58/1000)/2,0),"")</f>
      </c>
      <c r="Q53" s="72">
        <f t="shared" si="8"/>
      </c>
      <c r="R53" s="49"/>
      <c r="S53" s="107"/>
      <c r="T53" s="107"/>
      <c r="U53" s="105"/>
      <c r="V53" s="105"/>
      <c r="W53" s="107"/>
      <c r="X53" s="105"/>
      <c r="Y53" s="105"/>
    </row>
    <row r="54" spans="1:26" ht="15">
      <c r="A54" s="73" t="s">
        <v>161</v>
      </c>
      <c r="B54" s="28">
        <v>0</v>
      </c>
      <c r="C54" s="52" t="s">
        <v>184</v>
      </c>
      <c r="D54" s="52"/>
      <c r="E54" s="54" t="s">
        <v>166</v>
      </c>
      <c r="F54" s="77" t="s">
        <v>181</v>
      </c>
      <c r="H54" s="78"/>
      <c r="J54" s="79"/>
      <c r="K54" s="68">
        <f>IF(B52&lt;&gt;"",TITL(B52,3),"")</f>
      </c>
      <c r="L54" s="69">
        <f>IF(K54&lt;&gt;"",ROUNDUP(ALPHA(B52,"MX3",F57,1),4),"")</f>
      </c>
      <c r="M54" s="69">
        <f>IF(K54&lt;&gt;"",ROUNDUP(ALPHA(B52,"MX3",F57,2),4),"")</f>
      </c>
      <c r="N54" s="70">
        <f>IF(K54&lt;&gt;"",WLX2(B52,B58,B59,B55,B54,H55,"X",1),"")</f>
      </c>
      <c r="O54" s="70">
        <f>IF(K54&lt;&gt;"",WLX2(B52,B58,B59,B55,B54,H55,"X",2),"")</f>
      </c>
      <c r="P54" s="71">
        <f>IF(K54&lt;&gt;"",IF(B52="T20",(B57/1000)*(B58/1000),0),"")</f>
      </c>
      <c r="Q54" s="72">
        <f t="shared" si="8"/>
      </c>
      <c r="R54" s="49"/>
      <c r="S54" s="109"/>
      <c r="T54" s="105"/>
      <c r="U54" s="107"/>
      <c r="V54" s="107"/>
      <c r="W54" s="107"/>
      <c r="X54" s="107"/>
      <c r="Y54" s="107"/>
      <c r="Z54" s="107"/>
    </row>
    <row r="55" spans="1:26" ht="15">
      <c r="A55" s="73" t="s">
        <v>143</v>
      </c>
      <c r="B55" s="28">
        <v>2770</v>
      </c>
      <c r="C55" s="52" t="s">
        <v>111</v>
      </c>
      <c r="D55" s="52"/>
      <c r="E55" s="54" t="s">
        <v>315</v>
      </c>
      <c r="F55" s="80">
        <f>IF(B52&lt;&gt;"",B54,"")</f>
      </c>
      <c r="G55" s="81" t="s">
        <v>179</v>
      </c>
      <c r="H55" s="57">
        <f>IF(B52&lt;&gt;"",B53*B60,"")</f>
      </c>
      <c r="I55" s="82" t="s">
        <v>170</v>
      </c>
      <c r="J55" s="54" t="s">
        <v>28</v>
      </c>
      <c r="K55" s="68">
        <f>IF(B52&lt;&gt;"",TITL(B52,4),"")</f>
      </c>
      <c r="L55" s="69">
        <f>IF(K55&lt;&gt;"",ROUNDUP(ALPHA(B52,"MY1",F57,1),4),"")</f>
      </c>
      <c r="M55" s="69">
        <f>IF(K55&lt;&gt;"",ROUNDUP(ALPHA(B52,"MY1",F57,2),4),"")</f>
      </c>
      <c r="N55" s="70">
        <f>IF(K55&lt;&gt;"",WLX2(B52,B58,B59,B55,B54,H55,"Y",1),"")</f>
      </c>
      <c r="O55" s="70">
        <f>IF(K55&lt;&gt;"",WLX2(B52,B58,B59,B55,B54,H55,"Y",2),"")</f>
      </c>
      <c r="P55" s="71">
        <f>IF(K55&lt;&gt;"",IF(B52="T20",(B57/1000)*(B58/1000),0),"")</f>
      </c>
      <c r="Q55" s="72">
        <f t="shared" si="8"/>
      </c>
      <c r="R55" s="49"/>
      <c r="S55" s="107"/>
      <c r="T55" s="107"/>
      <c r="U55" s="107"/>
      <c r="V55" s="107"/>
      <c r="W55" s="107"/>
      <c r="X55" s="107"/>
      <c r="Y55" s="107"/>
      <c r="Z55" s="107"/>
    </row>
    <row r="56" spans="1:26" ht="15">
      <c r="A56" s="73" t="s">
        <v>144</v>
      </c>
      <c r="B56" s="27">
        <v>1570</v>
      </c>
      <c r="C56" s="52" t="s">
        <v>82</v>
      </c>
      <c r="D56" s="52"/>
      <c r="E56" s="83" t="s">
        <v>173</v>
      </c>
      <c r="F56" s="84" t="s">
        <v>183</v>
      </c>
      <c r="G56" s="85"/>
      <c r="H56" s="86"/>
      <c r="I56" s="87"/>
      <c r="J56" s="76"/>
      <c r="K56" s="68">
        <f>IF(B52&lt;&gt;"",TITL(B52,5),"")</f>
      </c>
      <c r="L56" s="69">
        <f>IF(K56&lt;&gt;"",ROUNDUP(ALPHA(B52,"MY2",F57,1),4),"")</f>
      </c>
      <c r="M56" s="69">
        <f>IF(K56&lt;&gt;"",ROUNDUP(ALPHA(B52,"MY2",F57,2),4),"")</f>
      </c>
      <c r="N56" s="70">
        <f>IF(K56&lt;&gt;"",WLX2(B52,B58,B59,B55,B54,H55,"Y",1),"")</f>
      </c>
      <c r="O56" s="70">
        <f>IF(K56&lt;&gt;"",WLX2(B52,B58,B59,B55,B54,H55,"Y",2),"")</f>
      </c>
      <c r="P56" s="71">
        <f>IF(K56&lt;&gt;"",IF(B52="T20",(B57/1000)*(B58/1000),0),"")</f>
      </c>
      <c r="Q56" s="72">
        <f t="shared" si="8"/>
      </c>
      <c r="R56" s="49"/>
      <c r="S56" s="107"/>
      <c r="T56" s="107"/>
      <c r="U56" s="107"/>
      <c r="V56" s="107"/>
      <c r="W56" s="107"/>
      <c r="X56" s="107"/>
      <c r="Y56" s="107"/>
      <c r="Z56" s="107"/>
    </row>
    <row r="57" spans="1:26" s="155" customFormat="1" ht="12.75">
      <c r="A57" s="64" t="s">
        <v>47</v>
      </c>
      <c r="B57" s="29">
        <v>0</v>
      </c>
      <c r="C57" s="52" t="s">
        <v>306</v>
      </c>
      <c r="D57" s="88"/>
      <c r="E57" s="83" t="s">
        <v>157</v>
      </c>
      <c r="F57" s="89">
        <f>IF(B52&lt;&gt;"",IF(B59&lt;&gt;0,B59/B58,""),"")</f>
      </c>
      <c r="G57" s="56">
        <f>mess(2,B52,B58,B59,F57)</f>
      </c>
      <c r="H57" s="52"/>
      <c r="I57" s="52"/>
      <c r="J57" s="90"/>
      <c r="K57" s="68">
        <f>IF(B52&lt;&gt;"",TITL(B52,6),"")</f>
      </c>
      <c r="L57" s="69">
        <f>IF(K57&lt;&gt;"",ROUNDUP(ALPHA(B52,"MY3",F57,1),4),"")</f>
      </c>
      <c r="M57" s="69">
        <f>IF(K57&lt;&gt;"",ROUNDUP(ALPHA(B52,"MY3",F57,2),4),"")</f>
      </c>
      <c r="N57" s="70">
        <f>IF(K57&lt;&gt;"",WLX2(B52,B58,B59,B55,B54,H55,"Y",1),"")</f>
      </c>
      <c r="O57" s="70">
        <f>IF(K57&lt;&gt;"",WLX2(B52,B58,B59,B55,B54,H55,"Y",2),"")</f>
      </c>
      <c r="P57" s="71">
        <f>IF(K57&lt;&gt;"",IF(B52="T20",(B57/1000)*(B58/1000),0),"")</f>
      </c>
      <c r="Q57" s="72">
        <f t="shared" si="8"/>
      </c>
      <c r="R57" s="154"/>
      <c r="S57" s="107"/>
      <c r="T57" s="107"/>
      <c r="U57" s="107"/>
      <c r="V57" s="107"/>
      <c r="W57" s="107"/>
      <c r="X57" s="107"/>
      <c r="Y57" s="107"/>
      <c r="Z57" s="107"/>
    </row>
    <row r="58" spans="1:26" ht="12.75">
      <c r="A58" s="64" t="s">
        <v>20</v>
      </c>
      <c r="B58" s="27">
        <v>3150</v>
      </c>
      <c r="C58" s="52" t="s">
        <v>22</v>
      </c>
      <c r="D58" s="52"/>
      <c r="E58" s="75" t="s">
        <v>300</v>
      </c>
      <c r="F58" s="91"/>
      <c r="G58" s="91">
        <f>IF(B52&lt;&gt;"",IF(B52="T20","(片持スラブとして)","(周辺固定スラブとして)"),"")</f>
      </c>
      <c r="H58" s="91"/>
      <c r="I58" s="92"/>
      <c r="J58" s="93" t="s">
        <v>77</v>
      </c>
      <c r="K58" s="94"/>
      <c r="L58" s="95" t="s">
        <v>162</v>
      </c>
      <c r="M58" s="95" t="s">
        <v>163</v>
      </c>
      <c r="N58" s="96" t="s">
        <v>167</v>
      </c>
      <c r="O58" s="96" t="s">
        <v>168</v>
      </c>
      <c r="P58" s="97" t="s">
        <v>89</v>
      </c>
      <c r="Q58" s="98" t="s">
        <v>88</v>
      </c>
      <c r="S58" s="107"/>
      <c r="T58" s="107"/>
      <c r="U58" s="107"/>
      <c r="V58" s="107"/>
      <c r="W58" s="107"/>
      <c r="X58" s="107"/>
      <c r="Y58" s="107"/>
      <c r="Z58" s="107"/>
    </row>
    <row r="59" spans="1:26" ht="19.5">
      <c r="A59" s="64" t="s">
        <v>21</v>
      </c>
      <c r="B59" s="27">
        <v>4000</v>
      </c>
      <c r="C59" s="52" t="s">
        <v>22</v>
      </c>
      <c r="D59" s="99">
        <f>mess(1,B52,B58,B59,F57)</f>
      </c>
      <c r="E59" s="83" t="s">
        <v>94</v>
      </c>
      <c r="F59" s="100">
        <f>IF(B52&lt;&gt;"",Treq(B52,F57,B55,B58/1000),"")</f>
      </c>
      <c r="G59" s="85">
        <f>IF(B52&lt;&gt;"",IF(B60&gt;=F59,"≦","&gt;"),"")</f>
      </c>
      <c r="H59" s="85">
        <f>IF(B52&lt;&gt;"",B60,"")</f>
      </c>
      <c r="I59" s="101">
        <f>IF(B52&lt;&gt;"",IF(B60&gt;=F59,"OK","NG"),"")</f>
      </c>
      <c r="J59" s="54" t="s">
        <v>27</v>
      </c>
      <c r="K59" s="102">
        <f>IF(B52&lt;&gt;"",TITL(B52,7),"")</f>
      </c>
      <c r="L59" s="69">
        <f>IF(K59&lt;&gt;"",ROUNDUP(ALPHA(B52,"QX1",F57,1),4),"")</f>
      </c>
      <c r="M59" s="69">
        <f>IF(K59&lt;&gt;"",ROUNDUP(ALPHA(B52,"QX1",F57,2),4),"")</f>
      </c>
      <c r="N59" s="70">
        <f>IF(K59&lt;&gt;"",WLX(B52,B58,B55,B54,H55,1),"")</f>
      </c>
      <c r="O59" s="70">
        <f>IF(K59&lt;&gt;"",WLX(B52,B58,B55,B54,H55,2),"")</f>
      </c>
      <c r="P59" s="71">
        <f>IF(K59&lt;&gt;"",IF(B52="T20",(B57/1000),0),"")</f>
      </c>
      <c r="Q59" s="72">
        <f>IF(K59&lt;&gt;"",L59*N59+M59*O59+P59,"")</f>
      </c>
      <c r="S59" s="107"/>
      <c r="T59" s="107"/>
      <c r="U59" s="107"/>
      <c r="V59" s="107"/>
      <c r="W59" s="107"/>
      <c r="X59" s="107"/>
      <c r="Y59" s="107"/>
      <c r="Z59" s="107"/>
    </row>
    <row r="60" spans="1:26" ht="12.75">
      <c r="A60" s="64" t="s">
        <v>24</v>
      </c>
      <c r="B60" s="27">
        <v>150</v>
      </c>
      <c r="C60" s="103" t="s">
        <v>22</v>
      </c>
      <c r="D60" s="103"/>
      <c r="E60" s="76" t="s">
        <v>49</v>
      </c>
      <c r="F60" s="52"/>
      <c r="G60" s="52"/>
      <c r="H60" s="52"/>
      <c r="I60" s="52"/>
      <c r="J60" s="76"/>
      <c r="K60" s="68">
        <f>IF(B52&lt;&gt;"",TITL(B52,8),"")</f>
      </c>
      <c r="L60" s="69">
        <f>IF(K60&lt;&gt;"",ROUNDUP(ALPHA(B52,"QX2",F57,1),4),"")</f>
      </c>
      <c r="M60" s="69">
        <f>IF(K60&lt;&gt;"",ROUNDUP(ALPHA(B52,"QX2",F57,2),4),"")</f>
      </c>
      <c r="N60" s="70">
        <f>IF(K60&lt;&gt;"",WLX(B52,B58,B55,B54,H55,1),"")</f>
      </c>
      <c r="O60" s="70">
        <f>IF(K60&lt;&gt;"",WLX(B52,B58,B55,B54,H55,2),"")</f>
      </c>
      <c r="P60" s="71">
        <f>IF(K60&lt;&gt;"",IF(B52="T20",(B57/1000),0),"")</f>
      </c>
      <c r="Q60" s="72">
        <f>IF(K60&lt;&gt;"",L60*N60+M60*O60+P60,"")</f>
      </c>
      <c r="S60" s="107"/>
      <c r="T60" s="107"/>
      <c r="U60" s="107"/>
      <c r="V60" s="107"/>
      <c r="W60" s="107"/>
      <c r="X60" s="107"/>
      <c r="Y60" s="107"/>
      <c r="Z60" s="107"/>
    </row>
    <row r="61" spans="1:26" ht="12.75">
      <c r="A61" s="64" t="s">
        <v>83</v>
      </c>
      <c r="B61" s="27">
        <v>35</v>
      </c>
      <c r="C61" s="52" t="s">
        <v>23</v>
      </c>
      <c r="D61" s="81"/>
      <c r="E61" s="76"/>
      <c r="F61" s="52"/>
      <c r="G61" s="52"/>
      <c r="H61" s="52"/>
      <c r="I61" s="52"/>
      <c r="J61" s="76"/>
      <c r="K61" s="76"/>
      <c r="L61" s="52"/>
      <c r="M61" s="52"/>
      <c r="N61" s="52"/>
      <c r="O61" s="52"/>
      <c r="P61" s="52"/>
      <c r="Q61" s="104"/>
      <c r="S61" s="107"/>
      <c r="T61" s="121"/>
      <c r="U61" s="121"/>
      <c r="V61" s="121"/>
      <c r="W61" s="107"/>
      <c r="X61" s="107"/>
      <c r="Y61" s="107"/>
      <c r="Z61" s="107"/>
    </row>
    <row r="62" spans="1:26" ht="15">
      <c r="A62" s="64" t="s">
        <v>84</v>
      </c>
      <c r="B62" s="27">
        <v>45</v>
      </c>
      <c r="C62" s="52" t="s">
        <v>23</v>
      </c>
      <c r="D62" s="81"/>
      <c r="E62" s="54" t="s">
        <v>32</v>
      </c>
      <c r="F62" s="57">
        <f>IF(B52&lt;&gt;"",IF(B63/30&lt;=0.49+1/100*B63,B63/30,0.49+1/100*B63),"")</f>
      </c>
      <c r="G62" s="52" t="s">
        <v>26</v>
      </c>
      <c r="H62" s="52"/>
      <c r="I62" s="52"/>
      <c r="J62" s="54" t="s">
        <v>28</v>
      </c>
      <c r="K62" s="68">
        <f>IF(B52&lt;&gt;"",TITL(B52,9),"")</f>
      </c>
      <c r="L62" s="69">
        <f>IF(K62&lt;&gt;"",ROUNDUP(ALPHA(B52,"QY1",F57,1),4),"")</f>
      </c>
      <c r="M62" s="69">
        <f>IF(K62&lt;&gt;"",ROUNDUP(ALPHA(B52,"QY1",F57,2),4),"")</f>
      </c>
      <c r="N62" s="70">
        <f>IF(K62&lt;&gt;"",WLX(B52,B58,B55,B54,H55,1),"")</f>
      </c>
      <c r="O62" s="70">
        <f>IF(K62&lt;&gt;"",WLX(B52,B58,B55,B54,H55,2),"")</f>
      </c>
      <c r="P62" s="71">
        <f>IF(K62&lt;&gt;"",IF(B52="T20",(B57/1000),0),"")</f>
      </c>
      <c r="Q62" s="72">
        <f>IF(K62&lt;&gt;"",L62*N62+M62*O62+P62,"")</f>
      </c>
      <c r="S62" s="107"/>
      <c r="T62" s="107"/>
      <c r="U62" s="107"/>
      <c r="V62" s="107"/>
      <c r="W62" s="107"/>
      <c r="X62" s="107"/>
      <c r="Y62" s="107"/>
      <c r="Z62" s="107"/>
    </row>
    <row r="63" spans="1:26" ht="15">
      <c r="A63" s="64" t="s">
        <v>17</v>
      </c>
      <c r="B63" s="27">
        <v>21</v>
      </c>
      <c r="C63" s="52" t="s">
        <v>26</v>
      </c>
      <c r="D63" s="52"/>
      <c r="E63" s="54" t="s">
        <v>48</v>
      </c>
      <c r="F63" s="57">
        <f>IF(B52&lt;&gt;"",ROUNDDOWN(IF(B64=295,196,IF(B64=345,215,0)),0),"")</f>
      </c>
      <c r="G63" s="52" t="s">
        <v>26</v>
      </c>
      <c r="H63" s="52"/>
      <c r="I63" s="52"/>
      <c r="J63" s="76"/>
      <c r="K63" s="68">
        <f>IF(B52&lt;&gt;"",TITL(B52,10),"")</f>
      </c>
      <c r="L63" s="69">
        <f>IF(K63&lt;&gt;"",ROUNDUP(ALPHA(B52,"QY2",F57,1),4),"")</f>
      </c>
      <c r="M63" s="69">
        <f>IF(K63&lt;&gt;"",ROUNDUP(ALPHA(B52,"QY2",F57,2),4),"")</f>
      </c>
      <c r="N63" s="70">
        <f>IF(K63&lt;&gt;"",WLX(B52,B58,B55,B54,H55,1),"")</f>
      </c>
      <c r="O63" s="70">
        <f>IF(K63&lt;&gt;"",WLX(B52,B58,B55,B54,H55,2),"")</f>
      </c>
      <c r="P63" s="71">
        <f>IF(K63&lt;&gt;"",IF(B52="T20",(B57/1000),0),"")</f>
      </c>
      <c r="Q63" s="72">
        <f>IF(K63&lt;&gt;"",L63*N63+M63*O63+P63,"")</f>
      </c>
      <c r="S63" s="107"/>
      <c r="T63" s="107"/>
      <c r="U63" s="107"/>
      <c r="V63" s="107"/>
      <c r="W63" s="107"/>
      <c r="X63" s="107"/>
      <c r="Y63" s="107"/>
      <c r="Z63" s="107"/>
    </row>
    <row r="64" spans="1:26" ht="15">
      <c r="A64" s="64" t="s">
        <v>19</v>
      </c>
      <c r="B64" s="27">
        <v>295</v>
      </c>
      <c r="C64" s="52" t="s">
        <v>26</v>
      </c>
      <c r="D64" s="52"/>
      <c r="E64" s="110"/>
      <c r="F64" s="52"/>
      <c r="G64" s="52"/>
      <c r="H64" s="52"/>
      <c r="I64" s="52"/>
      <c r="J64" s="76"/>
      <c r="K64" s="76"/>
      <c r="L64" s="52"/>
      <c r="M64" s="52"/>
      <c r="N64" s="52"/>
      <c r="O64" s="52"/>
      <c r="P64" s="52"/>
      <c r="Q64" s="104"/>
      <c r="S64" s="107"/>
      <c r="T64" s="107"/>
      <c r="U64" s="107"/>
      <c r="V64" s="107"/>
      <c r="W64" s="107"/>
      <c r="X64" s="107"/>
      <c r="Y64" s="107"/>
      <c r="Z64" s="107"/>
    </row>
    <row r="65" spans="1:26" ht="15">
      <c r="A65" s="111" t="s">
        <v>78</v>
      </c>
      <c r="B65" s="65"/>
      <c r="C65" s="95" t="s">
        <v>186</v>
      </c>
      <c r="D65" s="94" t="s">
        <v>90</v>
      </c>
      <c r="E65" s="95" t="s">
        <v>29</v>
      </c>
      <c r="F65" s="95" t="s">
        <v>92</v>
      </c>
      <c r="G65" s="112" t="s">
        <v>91</v>
      </c>
      <c r="H65" s="95" t="s">
        <v>72</v>
      </c>
      <c r="I65" s="95" t="s">
        <v>86</v>
      </c>
      <c r="J65" s="113" t="s">
        <v>97</v>
      </c>
      <c r="K65" s="95"/>
      <c r="L65" s="113" t="s">
        <v>73</v>
      </c>
      <c r="M65" s="95" t="s">
        <v>310</v>
      </c>
      <c r="N65" s="95"/>
      <c r="O65" s="95"/>
      <c r="P65" s="95"/>
      <c r="Q65" s="114"/>
      <c r="S65" s="107"/>
      <c r="T65" s="107"/>
      <c r="U65" s="107"/>
      <c r="V65" s="107"/>
      <c r="W65" s="107"/>
      <c r="X65" s="107"/>
      <c r="Y65" s="107"/>
      <c r="Z65" s="107"/>
    </row>
    <row r="66" spans="1:26" ht="12.75">
      <c r="A66" s="64" t="s">
        <v>27</v>
      </c>
      <c r="B66" s="115">
        <f>IF(K52&lt;&gt;"","atx1","")</f>
      </c>
      <c r="C66" s="30" t="s">
        <v>71</v>
      </c>
      <c r="D66" s="71">
        <f aca="true" t="shared" si="9" ref="D66:D71">IF(Q52&lt;&gt;"",Q52,"")</f>
      </c>
      <c r="E66" s="57">
        <f>IF(B66&lt;&gt;"",F63,"")</f>
      </c>
      <c r="F66" s="70">
        <f>IF(B66&lt;&gt;"",B60-B61,"")</f>
      </c>
      <c r="G66" s="70">
        <f aca="true" t="shared" si="10" ref="G66:G71">IF(B66&lt;&gt;"",F66*7/8,"")</f>
      </c>
      <c r="H66" s="70">
        <f aca="true" t="shared" si="11" ref="H66:H71">IF(D66&lt;&gt;"",(D66*10^6)/(E66*G66),"")</f>
      </c>
      <c r="I66" s="57">
        <f aca="true" t="shared" si="12" ref="I66:I71">IF(D66&lt;&gt;"",ROUNDUP(H66/VLOOKUP(C66,$AA$2:$AC$12,3),0),"")</f>
      </c>
      <c r="J66" s="57">
        <f aca="true" t="shared" si="13" ref="J66:J71">IF(D66&lt;&gt;"","@"&amp;ROUNDDOWN(1000/I66,0),"")</f>
      </c>
      <c r="K66" s="57">
        <f aca="true" t="shared" si="14" ref="K66:K71">IF(D66&lt;&gt;"","--&gt;","")</f>
      </c>
      <c r="L66" s="31">
        <v>100</v>
      </c>
      <c r="M66" s="116">
        <f aca="true" t="shared" si="15" ref="M66:M71">IF(D66&lt;&gt;"",IF(L66&lt;=VALUE(SUBSTITUTE(J66,"@","")),"OK","NG"),"")</f>
      </c>
      <c r="O66" s="117"/>
      <c r="Q66" s="118"/>
      <c r="S66" s="107"/>
      <c r="T66" s="107"/>
      <c r="U66" s="107"/>
      <c r="V66" s="107"/>
      <c r="W66" s="107"/>
      <c r="X66" s="107"/>
      <c r="Y66" s="107"/>
      <c r="Z66" s="107"/>
    </row>
    <row r="67" spans="1:26" ht="12.75">
      <c r="A67" s="119"/>
      <c r="B67" s="115">
        <f>IF(K53&lt;&gt;"","atx2","")</f>
      </c>
      <c r="C67" s="30" t="s">
        <v>71</v>
      </c>
      <c r="D67" s="71">
        <f t="shared" si="9"/>
      </c>
      <c r="E67" s="57">
        <f>IF(B67&lt;&gt;"",F63,"")</f>
      </c>
      <c r="F67" s="70">
        <f>IF(B67&lt;&gt;"",B60-B61,"")</f>
      </c>
      <c r="G67" s="70">
        <f t="shared" si="10"/>
      </c>
      <c r="H67" s="70">
        <f t="shared" si="11"/>
      </c>
      <c r="I67" s="57">
        <f t="shared" si="12"/>
      </c>
      <c r="J67" s="57">
        <f t="shared" si="13"/>
      </c>
      <c r="K67" s="57">
        <f t="shared" si="14"/>
      </c>
      <c r="L67" s="31">
        <v>200</v>
      </c>
      <c r="M67" s="117">
        <f t="shared" si="15"/>
      </c>
      <c r="O67" s="117"/>
      <c r="Q67" s="104"/>
      <c r="S67" s="107"/>
      <c r="T67" s="105"/>
      <c r="U67" s="105"/>
      <c r="V67" s="105"/>
      <c r="W67" s="107"/>
      <c r="X67" s="107"/>
      <c r="Y67" s="107"/>
      <c r="Z67" s="107"/>
    </row>
    <row r="68" spans="1:26" ht="12.75">
      <c r="A68" s="119"/>
      <c r="B68" s="115">
        <f>IF(K54&lt;&gt;"","atx3","")</f>
      </c>
      <c r="C68" s="30" t="s">
        <v>71</v>
      </c>
      <c r="D68" s="71">
        <f t="shared" si="9"/>
      </c>
      <c r="E68" s="57">
        <f>IF(B68&lt;&gt;"",F63,"")</f>
      </c>
      <c r="F68" s="70">
        <f>IF(B68&lt;&gt;"",B60-B61,"")</f>
      </c>
      <c r="G68" s="70">
        <f t="shared" si="10"/>
      </c>
      <c r="H68" s="70">
        <f t="shared" si="11"/>
      </c>
      <c r="I68" s="57">
        <f t="shared" si="12"/>
      </c>
      <c r="J68" s="57">
        <f t="shared" si="13"/>
      </c>
      <c r="K68" s="57">
        <f t="shared" si="14"/>
      </c>
      <c r="L68" s="31"/>
      <c r="M68" s="117">
        <f t="shared" si="15"/>
      </c>
      <c r="O68" s="117"/>
      <c r="Q68" s="104"/>
      <c r="S68" s="107"/>
      <c r="T68" s="105"/>
      <c r="U68" s="105"/>
      <c r="V68" s="105"/>
      <c r="W68" s="107"/>
      <c r="X68" s="107"/>
      <c r="Y68" s="107"/>
      <c r="Z68" s="107"/>
    </row>
    <row r="69" spans="1:26" ht="12.75">
      <c r="A69" s="64" t="s">
        <v>28</v>
      </c>
      <c r="B69" s="115">
        <f>IF(K55&lt;&gt;"","aty1","")</f>
      </c>
      <c r="C69" s="30" t="s">
        <v>71</v>
      </c>
      <c r="D69" s="71">
        <f t="shared" si="9"/>
      </c>
      <c r="E69" s="57">
        <f>IF(B69&lt;&gt;"",F63,"")</f>
      </c>
      <c r="F69" s="70">
        <f>IF(B69&lt;&gt;"",B60-B62,"")</f>
      </c>
      <c r="G69" s="70">
        <f t="shared" si="10"/>
      </c>
      <c r="H69" s="70">
        <f t="shared" si="11"/>
      </c>
      <c r="I69" s="57">
        <f t="shared" si="12"/>
      </c>
      <c r="J69" s="57">
        <f t="shared" si="13"/>
      </c>
      <c r="K69" s="57">
        <f t="shared" si="14"/>
      </c>
      <c r="L69" s="31">
        <v>100</v>
      </c>
      <c r="M69" s="117">
        <f t="shared" si="15"/>
      </c>
      <c r="O69" s="117"/>
      <c r="Q69" s="104"/>
      <c r="S69" s="107"/>
      <c r="T69" s="105"/>
      <c r="U69" s="105"/>
      <c r="V69" s="105"/>
      <c r="W69" s="107"/>
      <c r="X69" s="107"/>
      <c r="Y69" s="107"/>
      <c r="Z69" s="107"/>
    </row>
    <row r="70" spans="1:25" ht="12.75">
      <c r="A70" s="119"/>
      <c r="B70" s="115">
        <f>IF(K56&lt;&gt;"","aty2","")</f>
      </c>
      <c r="C70" s="30" t="s">
        <v>71</v>
      </c>
      <c r="D70" s="71">
        <f t="shared" si="9"/>
      </c>
      <c r="E70" s="57">
        <f>IF(B70&lt;&gt;"",F63,"")</f>
      </c>
      <c r="F70" s="70">
        <f>IF(B70&lt;&gt;"",B60-B62,"")</f>
      </c>
      <c r="G70" s="70">
        <f t="shared" si="10"/>
      </c>
      <c r="H70" s="70">
        <f t="shared" si="11"/>
      </c>
      <c r="I70" s="57">
        <f t="shared" si="12"/>
      </c>
      <c r="J70" s="57">
        <f t="shared" si="13"/>
      </c>
      <c r="K70" s="57">
        <f t="shared" si="14"/>
      </c>
      <c r="L70" s="31">
        <v>200</v>
      </c>
      <c r="M70" s="117">
        <f t="shared" si="15"/>
      </c>
      <c r="O70" s="117"/>
      <c r="Q70" s="104"/>
      <c r="S70" s="107"/>
      <c r="T70" s="105"/>
      <c r="U70" s="105"/>
      <c r="V70" s="105"/>
      <c r="W70" s="105"/>
      <c r="X70" s="105"/>
      <c r="Y70" s="105"/>
    </row>
    <row r="71" spans="1:17" ht="12.75">
      <c r="A71" s="122"/>
      <c r="B71" s="123">
        <f>IF(K57&lt;&gt;"","aty3","")</f>
      </c>
      <c r="C71" s="32" t="s">
        <v>158</v>
      </c>
      <c r="D71" s="124">
        <f t="shared" si="9"/>
      </c>
      <c r="E71" s="85">
        <f>IF(B71&lt;&gt;"",F63,"")</f>
      </c>
      <c r="F71" s="125">
        <f>IF(B71&lt;&gt;"",B60-B62,"")</f>
      </c>
      <c r="G71" s="125">
        <f t="shared" si="10"/>
      </c>
      <c r="H71" s="125">
        <f t="shared" si="11"/>
      </c>
      <c r="I71" s="85">
        <f t="shared" si="12"/>
      </c>
      <c r="J71" s="85">
        <f t="shared" si="13"/>
      </c>
      <c r="K71" s="85">
        <f t="shared" si="14"/>
      </c>
      <c r="L71" s="33">
        <v>200</v>
      </c>
      <c r="M71" s="126">
        <f t="shared" si="15"/>
      </c>
      <c r="O71" s="117"/>
      <c r="Q71" s="127"/>
    </row>
    <row r="72" spans="1:17" ht="15">
      <c r="A72" s="111" t="s">
        <v>79</v>
      </c>
      <c r="B72" s="65"/>
      <c r="C72" s="95" t="s">
        <v>30</v>
      </c>
      <c r="D72" s="95" t="s">
        <v>92</v>
      </c>
      <c r="E72" s="112" t="s">
        <v>91</v>
      </c>
      <c r="F72" s="95" t="s">
        <v>74</v>
      </c>
      <c r="G72" s="66"/>
      <c r="H72" s="95" t="s">
        <v>75</v>
      </c>
      <c r="I72" s="95" t="s">
        <v>310</v>
      </c>
      <c r="J72" s="66"/>
      <c r="K72" s="95"/>
      <c r="L72" s="95"/>
      <c r="M72" s="95"/>
      <c r="N72" s="95"/>
      <c r="O72" s="95"/>
      <c r="P72" s="95"/>
      <c r="Q72" s="128"/>
    </row>
    <row r="73" spans="1:17" ht="12.75">
      <c r="A73" s="64" t="s">
        <v>31</v>
      </c>
      <c r="B73" s="115">
        <f>IF(K59&lt;&gt;"","τx1","")</f>
      </c>
      <c r="C73" s="71">
        <f>IF(Q59&lt;&gt;"",Q59,"")</f>
      </c>
      <c r="D73" s="70">
        <f>IF(B73&lt;&gt;"",B60-B61,"")</f>
      </c>
      <c r="E73" s="70">
        <f>IF(B73&lt;&gt;"",D73*7/8,"")</f>
      </c>
      <c r="F73" s="57">
        <f>IF(C73&lt;&gt;"",ROUNDUP((C73*1000)/(1000*E73),3),"")</f>
      </c>
      <c r="G73" s="57">
        <f>IF(C73&lt;&gt;"",IF(F73&gt;H73,"&gt;","&lt;"),"")</f>
      </c>
      <c r="H73" s="57">
        <f>IF(C73&lt;&gt;"",F62,"")</f>
      </c>
      <c r="I73" s="117">
        <f>IF(F73&lt;&gt;"",IF(H73&gt;F73,"OK","NG"),"")</f>
      </c>
      <c r="J73" s="52"/>
      <c r="K73" s="57"/>
      <c r="L73" s="57"/>
      <c r="M73" s="57"/>
      <c r="N73" s="57"/>
      <c r="O73" s="57"/>
      <c r="P73" s="57"/>
      <c r="Q73" s="129"/>
    </row>
    <row r="74" spans="1:17" ht="12.75">
      <c r="A74" s="119"/>
      <c r="B74" s="115">
        <f>IF(K60&lt;&gt;"","τx2","")</f>
      </c>
      <c r="C74" s="71">
        <f>IF(Q60&lt;&gt;"",Q60,"")</f>
      </c>
      <c r="D74" s="70">
        <f>IF(B74&lt;&gt;"",B60-B61,"")</f>
      </c>
      <c r="E74" s="70">
        <f>IF(B74&lt;&gt;"",D74*7/8,"")</f>
      </c>
      <c r="F74" s="57">
        <f>IF(C74&lt;&gt;"",ROUNDUP((C74*1000)/(1000*E74),3),"")</f>
      </c>
      <c r="G74" s="57">
        <f>IF(C74&lt;&gt;"",IF(F74&gt;H74,"&gt;","&lt;"),"")</f>
      </c>
      <c r="H74" s="57">
        <f>IF(C74&lt;&gt;"",F62,"")</f>
      </c>
      <c r="I74" s="117">
        <f>IF(F74&lt;&gt;"",IF(H74&gt;F74,"OK","NG"),"")</f>
      </c>
      <c r="J74" s="52"/>
      <c r="K74" s="57"/>
      <c r="L74" s="57"/>
      <c r="M74" s="57"/>
      <c r="N74" s="57"/>
      <c r="O74" s="57"/>
      <c r="P74" s="57"/>
      <c r="Q74" s="129"/>
    </row>
    <row r="75" spans="1:17" ht="12.75">
      <c r="A75" s="64" t="s">
        <v>28</v>
      </c>
      <c r="B75" s="115">
        <f>IF(K62&lt;&gt;"","τy1","")</f>
      </c>
      <c r="C75" s="71">
        <f>IF(Q62&lt;&gt;"",Q62,"")</f>
      </c>
      <c r="D75" s="70">
        <f>IF(B75&lt;&gt;"",B60-B62,"")</f>
      </c>
      <c r="E75" s="70">
        <f>IF(B75&lt;&gt;"",D75*7/8,"")</f>
      </c>
      <c r="F75" s="57">
        <f>IF(C75&lt;&gt;"",ROUNDUP((C75*1000)/(1000*E75),3),"")</f>
      </c>
      <c r="G75" s="57">
        <f>IF(C75&lt;&gt;"",IF(F75&gt;H75,"&gt;","&lt;"),"")</f>
      </c>
      <c r="H75" s="57">
        <f>IF(C75&lt;&gt;"",F62,"")</f>
      </c>
      <c r="I75" s="117">
        <f>IF(F75&lt;&gt;"",IF(H75&gt;F75,"OK","NG"),"")</f>
      </c>
      <c r="J75" s="52"/>
      <c r="K75" s="57"/>
      <c r="L75" s="57"/>
      <c r="M75" s="57"/>
      <c r="N75" s="57"/>
      <c r="O75" s="57"/>
      <c r="P75" s="57"/>
      <c r="Q75" s="129"/>
    </row>
    <row r="76" spans="1:17" ht="12.75">
      <c r="A76" s="122"/>
      <c r="B76" s="123">
        <f>IF(K63&lt;&gt;"","τy2","")</f>
      </c>
      <c r="C76" s="124">
        <f>IF(Q63&lt;&gt;"",Q63,"")</f>
      </c>
      <c r="D76" s="125">
        <f>IF(B76&lt;&gt;"",B60-B62,"")</f>
      </c>
      <c r="E76" s="125">
        <f>IF(B76&lt;&gt;"",D76*7/8,"")</f>
      </c>
      <c r="F76" s="85">
        <f>IF(C76&lt;&gt;"",ROUNDUP((C76*1000)/(1000*E76),3),"")</f>
      </c>
      <c r="G76" s="85">
        <f>IF(C76&lt;&gt;"",IF(F76&gt;H76,"&gt;","&lt;"),"")</f>
      </c>
      <c r="H76" s="85">
        <f>IF(C76&lt;&gt;"",F62,"")</f>
      </c>
      <c r="I76" s="126">
        <f>IF(F76&lt;&gt;"",IF(H76&gt;F76,"OK","NG"),"")</f>
      </c>
      <c r="J76" s="130"/>
      <c r="K76" s="130"/>
      <c r="L76" s="130"/>
      <c r="M76" s="130"/>
      <c r="N76" s="130"/>
      <c r="O76" s="130"/>
      <c r="P76" s="130"/>
      <c r="Q76" s="127"/>
    </row>
    <row r="77" spans="1:17" ht="15">
      <c r="A77" s="131" t="s">
        <v>52</v>
      </c>
      <c r="B77" s="132" t="s">
        <v>174</v>
      </c>
      <c r="C77" s="133" t="s">
        <v>175</v>
      </c>
      <c r="D77" s="133" t="s">
        <v>176</v>
      </c>
      <c r="E77" s="133" t="s">
        <v>171</v>
      </c>
      <c r="F77" s="133" t="s">
        <v>172</v>
      </c>
      <c r="G77" s="134" t="s">
        <v>178</v>
      </c>
      <c r="H77" s="133" t="s">
        <v>93</v>
      </c>
      <c r="I77" s="135" t="s">
        <v>303</v>
      </c>
      <c r="J77" s="135" t="s">
        <v>304</v>
      </c>
      <c r="K77" s="133"/>
      <c r="L77" s="133" t="s">
        <v>273</v>
      </c>
      <c r="M77" s="133" t="s">
        <v>177</v>
      </c>
      <c r="N77" s="133" t="s">
        <v>96</v>
      </c>
      <c r="O77" s="133" t="s">
        <v>101</v>
      </c>
      <c r="P77" s="136" t="s">
        <v>305</v>
      </c>
      <c r="Q77" s="137" t="s">
        <v>310</v>
      </c>
    </row>
    <row r="78" spans="1:17" ht="12.75">
      <c r="A78" s="138"/>
      <c r="B78" s="33">
        <v>16</v>
      </c>
      <c r="C78" s="139">
        <f>IF(B52&lt;&gt;"",IF(B52&lt;&gt;"T20",ROUNDUP(ALPHA(B52,"DEL",F57,1),4),""),"")</f>
      </c>
      <c r="D78" s="139">
        <f>IF(B52&lt;&gt;"",IF(B52&lt;&gt;"T20",ROUNDUP(ALPHA(B52,"DEL",F57,2),4),""),"")</f>
      </c>
      <c r="E78" s="85">
        <f>IF(B52&lt;&gt;"",(B56+H55)/1000000,"")</f>
      </c>
      <c r="F78" s="120">
        <f>IF(B52&lt;&gt;"",IF(OR(B52="T1",B52="T2",B52="T5",B52="T6"),B54/1000000,0),"")</f>
      </c>
      <c r="G78" s="100">
        <f>IF(B52&lt;&gt;"",IF(B52="T20",B57,""),"")</f>
      </c>
      <c r="H78" s="100">
        <f>IF(B52&lt;&gt;"",VLOOKUP(B63,$X$2:$Y$5,2),"")</f>
      </c>
      <c r="I78" s="124">
        <f>IF(B52&lt;&gt;"",B58^4/(H78*B60^3),"")</f>
      </c>
      <c r="J78" s="85">
        <f>IF(B52&lt;&gt;"",IF(B52="T20",B58^3/(H78*B60^3),0),"")</f>
      </c>
      <c r="K78" s="130"/>
      <c r="L78" s="140">
        <f>IF(B52&lt;&gt;"",IF(B52&lt;&gt;"T20",C78*E78*I78,E78*I78*12/(8*1000)*1000+G78*J78*12/(3*1000)),"")</f>
      </c>
      <c r="M78" s="140">
        <f>IF(B52&lt;&gt;"",IF(B52&lt;&gt;"T20",D78*F78*I78,F78*I78*12/(8*1000)*1000),"")</f>
      </c>
      <c r="N78" s="141">
        <f>IF(B52&lt;&gt;"",L78+M78,"")</f>
      </c>
      <c r="O78" s="142">
        <f>IF(B52&lt;&gt;"",N78*B78,"")</f>
      </c>
      <c r="P78" s="124">
        <f>IF(B52&lt;&gt;"",B58/250,"")</f>
      </c>
      <c r="Q78" s="143">
        <f>IF(B52&lt;&gt;"",IF(O78&lt;=P78,"OK","NG"),"")</f>
      </c>
    </row>
    <row r="79" spans="1:17" ht="12.75" customHeight="1">
      <c r="A79" s="144" t="s">
        <v>185</v>
      </c>
      <c r="B79" s="132" t="s">
        <v>98</v>
      </c>
      <c r="C79" s="133" t="s">
        <v>99</v>
      </c>
      <c r="D79" s="133"/>
      <c r="E79" s="133" t="s">
        <v>100</v>
      </c>
      <c r="F79" s="91"/>
      <c r="G79" s="133"/>
      <c r="H79" s="91"/>
      <c r="I79" s="91"/>
      <c r="J79" s="91"/>
      <c r="K79" s="91"/>
      <c r="L79" s="91"/>
      <c r="M79" s="91"/>
      <c r="N79" s="91"/>
      <c r="O79" s="91"/>
      <c r="P79" s="91"/>
      <c r="Q79" s="118"/>
    </row>
    <row r="80" spans="1:17" ht="12.75">
      <c r="A80" s="145"/>
      <c r="B80" s="85">
        <f>IF(B52&lt;&gt;"",1/6,"")</f>
      </c>
      <c r="C80" s="85">
        <f>IF(B52&lt;&gt;"",B53/(1000000*9800),"")</f>
      </c>
      <c r="D80" s="146"/>
      <c r="E80" s="147">
        <f>IF(B52&lt;&gt;"",FFV1(B52,B58,B59,B60,C80,H78,B80),"")</f>
      </c>
      <c r="F80" s="130">
        <f>mess(3,B52,B58,B59,F57)</f>
      </c>
      <c r="G80" s="130"/>
      <c r="H80" s="130"/>
      <c r="I80" s="130"/>
      <c r="J80" s="130"/>
      <c r="K80" s="130"/>
      <c r="L80" s="130"/>
      <c r="M80" s="130"/>
      <c r="N80" s="130"/>
      <c r="O80" s="130"/>
      <c r="P80" s="130"/>
      <c r="Q80" s="127"/>
    </row>
    <row r="81" spans="1:17" ht="12.75">
      <c r="A81" s="119"/>
      <c r="B81" s="88"/>
      <c r="C81" s="52"/>
      <c r="D81" s="57"/>
      <c r="E81" s="149"/>
      <c r="F81" s="52"/>
      <c r="H81" s="52"/>
      <c r="I81" s="52"/>
      <c r="J81" s="52"/>
      <c r="K81" s="52"/>
      <c r="L81" s="52"/>
      <c r="M81" s="52"/>
      <c r="N81" s="52"/>
      <c r="O81" s="52"/>
      <c r="P81" s="52"/>
      <c r="Q81" s="104"/>
    </row>
    <row r="82" spans="1:17" ht="12.75">
      <c r="A82" s="119"/>
      <c r="B82" s="88"/>
      <c r="C82" s="52"/>
      <c r="D82" s="57"/>
      <c r="E82" s="149"/>
      <c r="F82" s="52"/>
      <c r="G82" s="52"/>
      <c r="H82" s="52"/>
      <c r="I82" s="52"/>
      <c r="J82" s="52"/>
      <c r="K82" s="52"/>
      <c r="L82" s="52"/>
      <c r="M82" s="52"/>
      <c r="N82" s="52"/>
      <c r="O82" s="52"/>
      <c r="P82" s="52"/>
      <c r="Q82" s="104"/>
    </row>
    <row r="83" spans="1:17" ht="12.75">
      <c r="A83" s="119"/>
      <c r="B83" s="88"/>
      <c r="C83" s="52"/>
      <c r="D83" s="57"/>
      <c r="E83" s="149"/>
      <c r="F83" s="52"/>
      <c r="G83" s="52"/>
      <c r="H83" s="52"/>
      <c r="I83" s="52"/>
      <c r="J83" s="52"/>
      <c r="K83" s="52"/>
      <c r="L83" s="52"/>
      <c r="M83" s="52"/>
      <c r="N83" s="52"/>
      <c r="O83" s="52"/>
      <c r="P83" s="52"/>
      <c r="Q83" s="104"/>
    </row>
    <row r="84" spans="1:17" ht="12.75">
      <c r="A84" s="119"/>
      <c r="B84" s="52"/>
      <c r="C84" s="52"/>
      <c r="D84" s="52"/>
      <c r="E84" s="52"/>
      <c r="F84" s="52"/>
      <c r="G84" s="74"/>
      <c r="I84" s="52"/>
      <c r="J84" s="52"/>
      <c r="M84" s="52"/>
      <c r="N84" s="52"/>
      <c r="O84" s="52"/>
      <c r="P84" s="52"/>
      <c r="Q84" s="104"/>
    </row>
    <row r="85" spans="1:17" ht="12.75">
      <c r="A85" s="119"/>
      <c r="B85" s="52"/>
      <c r="C85" s="52"/>
      <c r="D85" s="52"/>
      <c r="E85" s="52"/>
      <c r="G85" s="52"/>
      <c r="H85" s="52"/>
      <c r="I85" s="52"/>
      <c r="J85" s="52"/>
      <c r="K85" s="52"/>
      <c r="L85" s="52"/>
      <c r="M85" s="52"/>
      <c r="N85" s="52"/>
      <c r="O85" s="52"/>
      <c r="P85" s="52"/>
      <c r="Q85" s="104"/>
    </row>
    <row r="86" spans="1:17" ht="12.75">
      <c r="A86" s="119"/>
      <c r="B86" s="52"/>
      <c r="C86" s="52"/>
      <c r="D86" s="52"/>
      <c r="E86" s="52"/>
      <c r="F86" s="52"/>
      <c r="G86" s="52"/>
      <c r="H86" s="52"/>
      <c r="I86" s="52"/>
      <c r="J86" s="52"/>
      <c r="K86" s="52"/>
      <c r="L86" s="52"/>
      <c r="M86" s="52"/>
      <c r="N86" s="52"/>
      <c r="O86" s="52"/>
      <c r="P86" s="52"/>
      <c r="Q86" s="104"/>
    </row>
    <row r="87" spans="1:17" ht="12.75">
      <c r="A87" s="119"/>
      <c r="B87" s="52"/>
      <c r="C87" s="52"/>
      <c r="D87" s="52"/>
      <c r="E87" s="52"/>
      <c r="F87" s="52"/>
      <c r="G87" s="52"/>
      <c r="H87" s="52"/>
      <c r="I87" s="52"/>
      <c r="J87" s="52"/>
      <c r="K87" s="52"/>
      <c r="L87" s="52"/>
      <c r="M87" s="52"/>
      <c r="N87" s="52"/>
      <c r="O87" s="52"/>
      <c r="P87" s="52"/>
      <c r="Q87" s="104"/>
    </row>
    <row r="88" spans="1:17" ht="12.75">
      <c r="A88" s="156"/>
      <c r="B88" s="157"/>
      <c r="C88" s="157"/>
      <c r="D88" s="157"/>
      <c r="E88" s="157"/>
      <c r="F88" s="157"/>
      <c r="G88" s="157"/>
      <c r="H88" s="157"/>
      <c r="I88" s="157"/>
      <c r="J88" s="157"/>
      <c r="K88" s="157"/>
      <c r="L88" s="157"/>
      <c r="M88" s="157"/>
      <c r="N88" s="157"/>
      <c r="O88" s="157"/>
      <c r="P88" s="157"/>
      <c r="Q88" s="158"/>
    </row>
    <row r="89" spans="1:17" ht="12.75">
      <c r="A89" s="52"/>
      <c r="B89" s="52"/>
      <c r="C89" s="52"/>
      <c r="D89" s="52"/>
      <c r="E89" s="52"/>
      <c r="F89" s="52"/>
      <c r="G89" s="52"/>
      <c r="H89" s="52"/>
      <c r="I89" s="52"/>
      <c r="J89" s="52"/>
      <c r="K89" s="52"/>
      <c r="L89" s="52"/>
      <c r="M89" s="52"/>
      <c r="N89" s="52"/>
      <c r="O89" s="52"/>
      <c r="P89" s="52"/>
      <c r="Q89" s="52"/>
    </row>
  </sheetData>
  <sheetProtection password="BEBA" sheet="1" objects="1" scenarios="1" selectLockedCells="1"/>
  <mergeCells count="2">
    <mergeCell ref="A41:A42"/>
    <mergeCell ref="A79:A80"/>
  </mergeCells>
  <dataValidations count="4">
    <dataValidation type="list" allowBlank="1" showInputMessage="1" showErrorMessage="1" sqref="B25 B63">
      <formula1>$X$2:$X$7</formula1>
    </dataValidation>
    <dataValidation type="list" allowBlank="1" showInputMessage="1" showErrorMessage="1" sqref="B26 B64">
      <formula1>$Z$2:$Z$4</formula1>
    </dataValidation>
    <dataValidation type="list" allowBlank="1" showInputMessage="1" showErrorMessage="1" sqref="C28:C33 C66:C71">
      <formula1>$AA$2:$AA$12</formula1>
    </dataValidation>
    <dataValidation type="list" allowBlank="1" showInputMessage="1" showErrorMessage="1" sqref="B14 B52">
      <formula1>$V$2:$V$16</formula1>
    </dataValidation>
  </dataValidations>
  <printOptions/>
  <pageMargins left="0.3937007874015748" right="0" top="0.5905511811023623" bottom="0" header="0" footer="0"/>
  <pageSetup horizontalDpi="300" verticalDpi="300" orientation="portrait" paperSize="9" scale="59" r:id="rId2"/>
  <drawing r:id="rId1"/>
</worksheet>
</file>

<file path=xl/worksheets/sheet2.xml><?xml version="1.0" encoding="utf-8"?>
<worksheet xmlns="http://schemas.openxmlformats.org/spreadsheetml/2006/main" xmlns:r="http://schemas.openxmlformats.org/officeDocument/2006/relationships">
  <sheetPr codeName="Sheet9"/>
  <dimension ref="A1:N236"/>
  <sheetViews>
    <sheetView zoomScale="60" zoomScaleNormal="60" workbookViewId="0" topLeftCell="A1">
      <pane ySplit="1" topLeftCell="BM148" activePane="bottomLeft" state="frozen"/>
      <selection pane="topLeft" activeCell="A1" sqref="A1"/>
      <selection pane="bottomLeft" activeCell="R35" sqref="R35"/>
    </sheetView>
  </sheetViews>
  <sheetFormatPr defaultColWidth="9.00390625" defaultRowHeight="13.5"/>
  <cols>
    <col min="1" max="10" width="8.875" style="3" customWidth="1"/>
    <col min="11" max="11" width="9.375" style="3" bestFit="1" customWidth="1"/>
    <col min="12" max="16384" width="8.875" style="3" customWidth="1"/>
  </cols>
  <sheetData>
    <row r="1" spans="1:14" ht="12.75">
      <c r="A1" s="3" t="s">
        <v>63</v>
      </c>
      <c r="B1" s="4" t="s">
        <v>53</v>
      </c>
      <c r="C1" s="4" t="s">
        <v>0</v>
      </c>
      <c r="D1" s="4" t="s">
        <v>54</v>
      </c>
      <c r="E1" s="4" t="s">
        <v>58</v>
      </c>
      <c r="F1" s="4" t="s">
        <v>55</v>
      </c>
      <c r="G1" s="4" t="s">
        <v>59</v>
      </c>
      <c r="H1" s="4" t="s">
        <v>60</v>
      </c>
      <c r="I1" s="4" t="s">
        <v>56</v>
      </c>
      <c r="J1" s="4" t="s">
        <v>1</v>
      </c>
      <c r="K1" s="4" t="s">
        <v>61</v>
      </c>
      <c r="L1" s="4" t="s">
        <v>57</v>
      </c>
      <c r="M1" s="4" t="s">
        <v>62</v>
      </c>
      <c r="N1" s="8"/>
    </row>
    <row r="2" spans="1:13" ht="12.75">
      <c r="A2" s="3" t="s">
        <v>2</v>
      </c>
      <c r="B2" s="3">
        <v>1</v>
      </c>
      <c r="C2" s="3">
        <v>0.0270995670995671</v>
      </c>
      <c r="D2" s="3">
        <v>0.008874458874458873</v>
      </c>
      <c r="E2" s="3">
        <v>0</v>
      </c>
      <c r="F2" s="3">
        <v>0.03333333333333333</v>
      </c>
      <c r="G2" s="3">
        <v>0.010303030303030302</v>
      </c>
      <c r="H2" s="3">
        <v>0</v>
      </c>
      <c r="I2" s="3">
        <v>0.007532467532467533</v>
      </c>
      <c r="J2" s="3">
        <v>0.24155844155844156</v>
      </c>
      <c r="K2" s="3">
        <v>0</v>
      </c>
      <c r="L2" s="3">
        <v>0.3246753246753247</v>
      </c>
      <c r="M2" s="3">
        <v>0.1212121212121212</v>
      </c>
    </row>
    <row r="3" spans="2:13" ht="12.75">
      <c r="B3" s="3">
        <v>1.1</v>
      </c>
      <c r="C3" s="3">
        <v>0.03073593073593073</v>
      </c>
      <c r="D3" s="3">
        <v>0.010822510822510822</v>
      </c>
      <c r="E3" s="3">
        <v>0</v>
      </c>
      <c r="F3" s="3">
        <v>0.03636363636363636</v>
      </c>
      <c r="G3" s="3">
        <v>0.010086580086580086</v>
      </c>
      <c r="H3" s="3">
        <v>0</v>
      </c>
      <c r="I3" s="3">
        <v>0.00909090909090909</v>
      </c>
      <c r="J3" s="3">
        <v>0.26190476190476186</v>
      </c>
      <c r="K3" s="3">
        <v>0</v>
      </c>
      <c r="L3" s="3">
        <v>0.3463203463203463</v>
      </c>
      <c r="M3" s="3">
        <v>0.11904761904761904</v>
      </c>
    </row>
    <row r="4" spans="2:13" ht="12.75">
      <c r="B4" s="3">
        <v>1.2</v>
      </c>
      <c r="C4" s="3">
        <v>0.033766233766233764</v>
      </c>
      <c r="D4" s="3">
        <v>0.01264069264069264</v>
      </c>
      <c r="E4" s="3">
        <v>0</v>
      </c>
      <c r="F4" s="3">
        <v>0.03852813852813853</v>
      </c>
      <c r="G4" s="3">
        <v>0.010043290043290042</v>
      </c>
      <c r="H4" s="3">
        <v>0</v>
      </c>
      <c r="I4" s="3">
        <v>0.010389610389610388</v>
      </c>
      <c r="J4" s="3">
        <v>0.28138528138528135</v>
      </c>
      <c r="K4" s="3">
        <v>0</v>
      </c>
      <c r="L4" s="3">
        <v>0.3584415584415584</v>
      </c>
      <c r="M4" s="3">
        <v>0.11385281385281384</v>
      </c>
    </row>
    <row r="5" spans="2:13" ht="12.75">
      <c r="B5" s="3">
        <v>1.3</v>
      </c>
      <c r="C5" s="3">
        <v>0.0367965367965368</v>
      </c>
      <c r="D5" s="3">
        <v>0.014285714285714285</v>
      </c>
      <c r="E5" s="3">
        <v>0</v>
      </c>
      <c r="F5" s="3">
        <v>0.040259740259740266</v>
      </c>
      <c r="G5" s="3">
        <v>0.010043290043290042</v>
      </c>
      <c r="H5" s="3">
        <v>0</v>
      </c>
      <c r="I5" s="3">
        <v>0.011558441558441558</v>
      </c>
      <c r="J5" s="3">
        <v>0.2965367965367965</v>
      </c>
      <c r="K5" s="3">
        <v>0</v>
      </c>
      <c r="L5" s="3">
        <v>0.3670995670995671</v>
      </c>
      <c r="M5" s="3">
        <v>0.1077922077922078</v>
      </c>
    </row>
    <row r="6" spans="2:13" ht="12.75">
      <c r="B6" s="3">
        <v>1.4</v>
      </c>
      <c r="C6" s="3">
        <v>0.03956709956709957</v>
      </c>
      <c r="D6" s="3">
        <v>0.015800865800865798</v>
      </c>
      <c r="E6" s="3">
        <v>0</v>
      </c>
      <c r="F6" s="3">
        <v>0.04155844155844155</v>
      </c>
      <c r="G6" s="3">
        <v>0.010043290043290042</v>
      </c>
      <c r="H6" s="3">
        <v>0</v>
      </c>
      <c r="I6" s="3">
        <v>0.01238095238095238</v>
      </c>
      <c r="J6" s="3">
        <v>0.3108225108225108</v>
      </c>
      <c r="K6" s="3">
        <v>0</v>
      </c>
      <c r="L6" s="3">
        <v>0.3748917748917749</v>
      </c>
      <c r="M6" s="3">
        <v>0.10129870129870129</v>
      </c>
    </row>
    <row r="7" spans="2:13" ht="12.75">
      <c r="B7" s="3">
        <v>1.5</v>
      </c>
      <c r="C7" s="3">
        <v>0.04199134199134199</v>
      </c>
      <c r="D7" s="3">
        <v>0.0170995670995671</v>
      </c>
      <c r="E7" s="3">
        <v>0</v>
      </c>
      <c r="F7" s="3">
        <v>0.04264069264069264</v>
      </c>
      <c r="G7" s="3">
        <v>0.010043290043290042</v>
      </c>
      <c r="H7" s="3">
        <v>0</v>
      </c>
      <c r="I7" s="3">
        <v>0.013203463203463202</v>
      </c>
      <c r="J7" s="3">
        <v>0.32121212121212117</v>
      </c>
      <c r="K7" s="3">
        <v>0</v>
      </c>
      <c r="L7" s="3">
        <v>0.380952380952381</v>
      </c>
      <c r="M7" s="3">
        <v>0.09437229437229437</v>
      </c>
    </row>
    <row r="8" spans="2:13" ht="12.75">
      <c r="B8" s="3">
        <v>1.6</v>
      </c>
      <c r="C8" s="3">
        <v>0.04415584415584416</v>
      </c>
      <c r="D8" s="3">
        <v>0.01818181818181818</v>
      </c>
      <c r="E8" s="3">
        <v>0</v>
      </c>
      <c r="F8" s="3">
        <v>0.04367965367965368</v>
      </c>
      <c r="G8" s="3">
        <v>0.010043290043290042</v>
      </c>
      <c r="H8" s="3">
        <v>0</v>
      </c>
      <c r="I8" s="3">
        <v>0.013852813852813855</v>
      </c>
      <c r="J8" s="3">
        <v>0.33160173160173156</v>
      </c>
      <c r="K8" s="3">
        <v>0</v>
      </c>
      <c r="L8" s="3">
        <v>0.38744588744588737</v>
      </c>
      <c r="M8" s="3">
        <v>0.08874458874458874</v>
      </c>
    </row>
    <row r="9" spans="2:13" ht="12.75">
      <c r="B9" s="3">
        <v>1.7</v>
      </c>
      <c r="C9" s="3">
        <v>0.04597402597402597</v>
      </c>
      <c r="D9" s="3">
        <v>0.01883116883116883</v>
      </c>
      <c r="E9" s="3">
        <v>0</v>
      </c>
      <c r="F9" s="3">
        <v>0.044372294372294376</v>
      </c>
      <c r="G9" s="3">
        <v>0.010043290043290042</v>
      </c>
      <c r="H9" s="3">
        <v>0</v>
      </c>
      <c r="I9" s="3">
        <v>0.014285714285714285</v>
      </c>
      <c r="J9" s="3">
        <v>0.3385281385281385</v>
      </c>
      <c r="K9" s="3">
        <v>0</v>
      </c>
      <c r="L9" s="3">
        <v>0.3930735930735931</v>
      </c>
      <c r="M9" s="3">
        <v>0.08225108225108224</v>
      </c>
    </row>
    <row r="10" spans="2:13" ht="12.75">
      <c r="B10" s="3">
        <v>1.8</v>
      </c>
      <c r="C10" s="3">
        <v>0.04761904761904762</v>
      </c>
      <c r="D10" s="3">
        <v>0.01948051948051948</v>
      </c>
      <c r="E10" s="3">
        <v>0</v>
      </c>
      <c r="F10" s="3">
        <v>0.04502164502164502</v>
      </c>
      <c r="G10" s="3">
        <v>0.010043290043290042</v>
      </c>
      <c r="H10" s="3">
        <v>0</v>
      </c>
      <c r="I10" s="3">
        <v>0.01471861471861472</v>
      </c>
      <c r="J10" s="3">
        <v>0.3463203463203463</v>
      </c>
      <c r="K10" s="3">
        <v>0</v>
      </c>
      <c r="L10" s="3">
        <v>0.39783549783549776</v>
      </c>
      <c r="M10" s="3">
        <v>0.07792207792207792</v>
      </c>
    </row>
    <row r="11" spans="2:13" ht="12.75">
      <c r="B11" s="3">
        <v>1.9</v>
      </c>
      <c r="C11" s="3">
        <v>0.04891774891774892</v>
      </c>
      <c r="D11" s="3">
        <v>0.01987012987012987</v>
      </c>
      <c r="E11" s="3">
        <v>0</v>
      </c>
      <c r="F11" s="3">
        <v>0.045454545454545456</v>
      </c>
      <c r="G11" s="3">
        <v>0.010043290043290042</v>
      </c>
      <c r="H11" s="3">
        <v>0</v>
      </c>
      <c r="I11" s="3">
        <v>0.015021645021645023</v>
      </c>
      <c r="J11" s="3">
        <v>0.35367965367965365</v>
      </c>
      <c r="K11" s="3">
        <v>0</v>
      </c>
      <c r="L11" s="3">
        <v>0.4004329004329004</v>
      </c>
      <c r="M11" s="3">
        <v>0.07489177489177488</v>
      </c>
    </row>
    <row r="12" spans="2:13" ht="12.75">
      <c r="B12" s="3">
        <v>2</v>
      </c>
      <c r="C12" s="3">
        <v>0.049783549783549784</v>
      </c>
      <c r="D12" s="3">
        <v>0.020129870129870133</v>
      </c>
      <c r="E12" s="3">
        <v>0</v>
      </c>
      <c r="F12" s="3">
        <v>0.04588744588744589</v>
      </c>
      <c r="G12" s="3">
        <v>0.010043290043290042</v>
      </c>
      <c r="H12" s="3">
        <v>0</v>
      </c>
      <c r="I12" s="3">
        <v>0.015151515151515152</v>
      </c>
      <c r="J12" s="3">
        <v>0.35627705627705625</v>
      </c>
      <c r="K12" s="3">
        <v>0</v>
      </c>
      <c r="L12" s="3">
        <v>0.40519480519480516</v>
      </c>
      <c r="M12" s="3">
        <v>0.07142857142857142</v>
      </c>
    </row>
    <row r="14" spans="1:13" ht="12.75">
      <c r="A14" s="3" t="s">
        <v>4</v>
      </c>
      <c r="B14" s="3">
        <v>1</v>
      </c>
      <c r="C14" s="3">
        <v>0.03333333333333333</v>
      </c>
      <c r="D14" s="3">
        <v>0.010216450216450216</v>
      </c>
      <c r="E14" s="3">
        <v>0.017835497835497836</v>
      </c>
      <c r="F14" s="3">
        <v>0.027056277056277056</v>
      </c>
      <c r="G14" s="3">
        <v>0.008874458874458873</v>
      </c>
      <c r="H14" s="3">
        <v>0</v>
      </c>
      <c r="I14" s="3">
        <v>0.007662337662337663</v>
      </c>
      <c r="J14" s="3">
        <v>0.3307359307359307</v>
      </c>
      <c r="K14" s="3">
        <v>0.1212121212121212</v>
      </c>
      <c r="L14" s="3">
        <v>0.2398268398268398</v>
      </c>
      <c r="M14" s="3">
        <v>0</v>
      </c>
    </row>
    <row r="15" spans="2:13" ht="12.75">
      <c r="B15" s="3">
        <v>1.1</v>
      </c>
      <c r="C15" s="3">
        <v>0.037619047619047614</v>
      </c>
      <c r="D15" s="3">
        <v>0.01212121212121212</v>
      </c>
      <c r="E15" s="3">
        <v>0.021168831168831167</v>
      </c>
      <c r="F15" s="3">
        <v>0.027792207792207792</v>
      </c>
      <c r="G15" s="3">
        <v>0.008225108225108226</v>
      </c>
      <c r="H15" s="3">
        <v>0</v>
      </c>
      <c r="I15" s="3">
        <v>0.00909090909090909</v>
      </c>
      <c r="J15" s="3">
        <v>0.341991341991342</v>
      </c>
      <c r="K15" s="3">
        <v>0.13549783549783548</v>
      </c>
      <c r="L15" s="3">
        <v>0.24329004329004328</v>
      </c>
      <c r="M15" s="3">
        <v>0</v>
      </c>
    </row>
    <row r="16" spans="2:13" ht="12.75">
      <c r="B16" s="3">
        <v>1.2</v>
      </c>
      <c r="C16" s="3">
        <v>0.04069264069264069</v>
      </c>
      <c r="D16" s="3">
        <v>0.013852813852813855</v>
      </c>
      <c r="E16" s="3">
        <v>0.02380952380952381</v>
      </c>
      <c r="F16" s="3">
        <v>0.028354978354978355</v>
      </c>
      <c r="G16" s="3">
        <v>0.007575757575757576</v>
      </c>
      <c r="H16" s="3">
        <v>0</v>
      </c>
      <c r="I16" s="3">
        <v>0.010389610389610388</v>
      </c>
      <c r="J16" s="3">
        <v>0.3502164502164502</v>
      </c>
      <c r="K16" s="3">
        <v>0.14805194805194805</v>
      </c>
      <c r="L16" s="3">
        <v>0.24415584415584413</v>
      </c>
      <c r="M16" s="3">
        <v>0</v>
      </c>
    </row>
    <row r="17" spans="2:13" ht="12.75">
      <c r="B17" s="3">
        <v>1.3</v>
      </c>
      <c r="C17" s="3">
        <v>0.0432034632034632</v>
      </c>
      <c r="D17" s="3">
        <v>0.01528138528138528</v>
      </c>
      <c r="E17" s="3">
        <v>0.026320346320346324</v>
      </c>
      <c r="F17" s="3">
        <v>0.02878787878787879</v>
      </c>
      <c r="G17" s="3">
        <v>0.006666666666666667</v>
      </c>
      <c r="H17" s="3">
        <v>0</v>
      </c>
      <c r="I17" s="3">
        <v>0.011428571428571429</v>
      </c>
      <c r="J17" s="3">
        <v>0.3528138528138528</v>
      </c>
      <c r="K17" s="3">
        <v>0.15411255411255412</v>
      </c>
      <c r="L17" s="3">
        <v>0.24458874458874458</v>
      </c>
      <c r="M17" s="3">
        <v>0</v>
      </c>
    </row>
    <row r="18" spans="2:13" ht="12.75">
      <c r="B18" s="3">
        <v>1.4</v>
      </c>
      <c r="C18" s="3">
        <v>0.04497835497835498</v>
      </c>
      <c r="D18" s="3">
        <v>0.016493506493506494</v>
      </c>
      <c r="E18" s="3">
        <v>0.028138528138528136</v>
      </c>
      <c r="F18" s="3">
        <v>0.029116883116883117</v>
      </c>
      <c r="G18" s="3">
        <v>0.005844155844155844</v>
      </c>
      <c r="H18" s="3">
        <v>0</v>
      </c>
      <c r="I18" s="3">
        <v>0.012424242424242424</v>
      </c>
      <c r="J18" s="3">
        <v>0.35303030303030297</v>
      </c>
      <c r="K18" s="3">
        <v>0.15411255411255412</v>
      </c>
      <c r="L18" s="3">
        <v>0.24458874458874458</v>
      </c>
      <c r="M18" s="3">
        <v>0</v>
      </c>
    </row>
    <row r="19" spans="2:13" ht="12.75">
      <c r="B19" s="3">
        <v>1.5</v>
      </c>
      <c r="C19" s="3">
        <v>0.04632034632034632</v>
      </c>
      <c r="D19" s="3">
        <v>0.01753246753246753</v>
      </c>
      <c r="E19" s="3">
        <v>0.029653679653679654</v>
      </c>
      <c r="F19" s="3">
        <v>0.02943722943722944</v>
      </c>
      <c r="G19" s="3">
        <v>0.005281385281385281</v>
      </c>
      <c r="H19" s="3">
        <v>0</v>
      </c>
      <c r="I19" s="3">
        <v>0.013203463203463202</v>
      </c>
      <c r="J19" s="3">
        <v>0.35303030303030297</v>
      </c>
      <c r="K19" s="3">
        <v>0.15411255411255412</v>
      </c>
      <c r="L19" s="3">
        <v>0.24458874458874458</v>
      </c>
      <c r="M19" s="3">
        <v>0</v>
      </c>
    </row>
    <row r="20" spans="2:13" ht="12.75">
      <c r="B20" s="3">
        <v>1.6</v>
      </c>
      <c r="C20" s="3">
        <v>0.04727272727272727</v>
      </c>
      <c r="D20" s="3">
        <v>0.01861471861471861</v>
      </c>
      <c r="E20" s="3">
        <v>0.03056277056277056</v>
      </c>
      <c r="F20" s="3">
        <v>0.029502164502164505</v>
      </c>
      <c r="G20" s="3">
        <v>0.004978354978354978</v>
      </c>
      <c r="H20" s="3">
        <v>0</v>
      </c>
      <c r="I20" s="3">
        <v>0.01380952380952381</v>
      </c>
      <c r="J20" s="3">
        <v>0.35303030303030297</v>
      </c>
      <c r="K20" s="3">
        <v>0.15411255411255412</v>
      </c>
      <c r="L20" s="3">
        <v>0.24458874458874458</v>
      </c>
      <c r="M20" s="3">
        <v>0</v>
      </c>
    </row>
    <row r="21" spans="2:13" ht="12.75">
      <c r="B21" s="3">
        <v>1.7</v>
      </c>
      <c r="C21" s="3">
        <v>0.048051948051948054</v>
      </c>
      <c r="D21" s="3">
        <v>0.01943722943722944</v>
      </c>
      <c r="E21" s="3">
        <v>0.031428571428571424</v>
      </c>
      <c r="F21" s="3">
        <v>0.029480519480519482</v>
      </c>
      <c r="G21" s="3">
        <v>0.004675324675324675</v>
      </c>
      <c r="H21" s="3">
        <v>0</v>
      </c>
      <c r="I21" s="3">
        <v>0.014285714285714285</v>
      </c>
      <c r="J21" s="3">
        <v>0.35303030303030297</v>
      </c>
      <c r="K21" s="3">
        <v>0.15411255411255412</v>
      </c>
      <c r="L21" s="3">
        <v>0.24458874458874458</v>
      </c>
      <c r="M21" s="3">
        <v>0</v>
      </c>
    </row>
    <row r="22" spans="2:13" ht="12.75">
      <c r="B22" s="3">
        <v>1.8</v>
      </c>
      <c r="C22" s="3">
        <v>0.0487012987012987</v>
      </c>
      <c r="D22" s="3">
        <v>0.020086580086580083</v>
      </c>
      <c r="E22" s="3">
        <v>0.032034632034632034</v>
      </c>
      <c r="F22" s="3">
        <v>0.029480519480519482</v>
      </c>
      <c r="G22" s="3">
        <v>0.004632034632034632</v>
      </c>
      <c r="H22" s="3">
        <v>0</v>
      </c>
      <c r="I22" s="3">
        <v>0.014588744588744589</v>
      </c>
      <c r="J22" s="3">
        <v>0.35303030303030297</v>
      </c>
      <c r="K22" s="3">
        <v>0.15411255411255412</v>
      </c>
      <c r="L22" s="3">
        <v>0.24458874458874458</v>
      </c>
      <c r="M22" s="3">
        <v>0</v>
      </c>
    </row>
    <row r="23" spans="2:13" ht="12.75">
      <c r="B23" s="3">
        <v>1.9</v>
      </c>
      <c r="C23" s="3">
        <v>0.04917748917748917</v>
      </c>
      <c r="D23" s="3">
        <v>0.02051948051948052</v>
      </c>
      <c r="E23" s="3">
        <v>0.032467532467532464</v>
      </c>
      <c r="F23" s="3">
        <v>0.029523809523809525</v>
      </c>
      <c r="G23" s="3">
        <v>0.004588744588744589</v>
      </c>
      <c r="H23" s="3">
        <v>0</v>
      </c>
      <c r="I23" s="3">
        <v>0.014935064935064935</v>
      </c>
      <c r="J23" s="3">
        <v>0.35303030303030297</v>
      </c>
      <c r="K23" s="3">
        <v>0.15324675324675324</v>
      </c>
      <c r="L23" s="3">
        <v>0.24458874458874458</v>
      </c>
      <c r="M23" s="3">
        <v>0</v>
      </c>
    </row>
    <row r="24" spans="2:13" ht="12.75">
      <c r="B24" s="3">
        <v>2</v>
      </c>
      <c r="C24" s="3">
        <v>0.04961038961038961</v>
      </c>
      <c r="D24" s="3">
        <v>0.020735930735930736</v>
      </c>
      <c r="E24" s="3">
        <v>0.0329004329004329</v>
      </c>
      <c r="F24" s="3">
        <v>0.02943722943722944</v>
      </c>
      <c r="G24" s="3">
        <v>0.004545454545454545</v>
      </c>
      <c r="H24" s="3">
        <v>0</v>
      </c>
      <c r="I24" s="3">
        <v>0.015151515151515152</v>
      </c>
      <c r="J24" s="3">
        <v>0.35303030303030297</v>
      </c>
      <c r="K24" s="3">
        <v>0.1528138528138528</v>
      </c>
      <c r="L24" s="3">
        <v>0.24458874458874458</v>
      </c>
      <c r="M24" s="3">
        <v>0</v>
      </c>
    </row>
    <row r="26" spans="1:13" ht="12.75">
      <c r="A26" s="3" t="s">
        <v>5</v>
      </c>
      <c r="B26" s="3">
        <v>1</v>
      </c>
      <c r="C26" s="3">
        <v>0.0855</v>
      </c>
      <c r="D26" s="3">
        <v>0.040499999999999994</v>
      </c>
      <c r="E26" s="3">
        <v>0</v>
      </c>
      <c r="F26" s="3">
        <v>0.05657142857142857</v>
      </c>
      <c r="G26" s="3">
        <v>0.009642857142857144</v>
      </c>
      <c r="H26" s="3">
        <v>0</v>
      </c>
      <c r="I26" s="3">
        <v>0.03428571428571429</v>
      </c>
      <c r="J26" s="3">
        <v>0.5207142857142858</v>
      </c>
      <c r="K26" s="3">
        <v>0</v>
      </c>
      <c r="L26" s="3">
        <v>0.40285714285714286</v>
      </c>
      <c r="M26" s="3">
        <v>0</v>
      </c>
    </row>
    <row r="27" spans="2:13" ht="12.75">
      <c r="B27" s="3">
        <v>1.1</v>
      </c>
      <c r="C27" s="3">
        <v>0.08528571428571428</v>
      </c>
      <c r="D27" s="3">
        <v>0.04071428571428571</v>
      </c>
      <c r="E27" s="3">
        <v>0</v>
      </c>
      <c r="F27" s="3">
        <v>0.05657142857142857</v>
      </c>
      <c r="G27" s="3">
        <v>0.009642857142857144</v>
      </c>
      <c r="H27" s="3">
        <v>0</v>
      </c>
      <c r="I27" s="3">
        <v>0.03428571428571429</v>
      </c>
      <c r="J27" s="3">
        <v>0.5185714285714286</v>
      </c>
      <c r="K27" s="3">
        <v>0</v>
      </c>
      <c r="L27" s="3">
        <v>0.3921428571428572</v>
      </c>
      <c r="M27" s="3">
        <v>0</v>
      </c>
    </row>
    <row r="28" spans="2:13" ht="12.75">
      <c r="B28" s="3">
        <v>1.2</v>
      </c>
      <c r="C28" s="3">
        <v>0.08507142857142858</v>
      </c>
      <c r="D28" s="3">
        <v>0.04114285714285714</v>
      </c>
      <c r="E28" s="3">
        <v>0</v>
      </c>
      <c r="F28" s="3">
        <v>0.05657142857142857</v>
      </c>
      <c r="G28" s="3">
        <v>0.009642857142857144</v>
      </c>
      <c r="H28" s="3">
        <v>0</v>
      </c>
      <c r="I28" s="3">
        <v>0.03428571428571429</v>
      </c>
      <c r="J28" s="3">
        <v>0.5121428571428571</v>
      </c>
      <c r="K28" s="3">
        <v>0</v>
      </c>
      <c r="L28" s="3">
        <v>0.39</v>
      </c>
      <c r="M28" s="3">
        <v>0</v>
      </c>
    </row>
    <row r="29" spans="2:13" ht="12.75">
      <c r="B29" s="3">
        <v>1.3</v>
      </c>
      <c r="C29" s="3">
        <v>0.08464285714285714</v>
      </c>
      <c r="D29" s="3">
        <v>0.04157142857142857</v>
      </c>
      <c r="E29" s="3">
        <v>0</v>
      </c>
      <c r="F29" s="3">
        <v>0.05678571428571428</v>
      </c>
      <c r="G29" s="3">
        <v>0.009642857142857144</v>
      </c>
      <c r="H29" s="3">
        <v>0</v>
      </c>
      <c r="I29" s="3">
        <v>0.03428571428571429</v>
      </c>
      <c r="J29" s="3">
        <v>0.5078571428571429</v>
      </c>
      <c r="K29" s="3">
        <v>0</v>
      </c>
      <c r="L29" s="3">
        <v>0.39</v>
      </c>
      <c r="M29" s="3">
        <v>0</v>
      </c>
    </row>
    <row r="30" spans="2:13" ht="12.75">
      <c r="B30" s="3">
        <v>1.4</v>
      </c>
      <c r="C30" s="3">
        <v>0.08442857142857142</v>
      </c>
      <c r="D30" s="3">
        <v>0.04178571428571428</v>
      </c>
      <c r="E30" s="3">
        <v>0</v>
      </c>
      <c r="F30" s="3">
        <v>0.05678571428571428</v>
      </c>
      <c r="G30" s="3">
        <v>0.009642857142857144</v>
      </c>
      <c r="H30" s="3">
        <v>0</v>
      </c>
      <c r="I30" s="3">
        <v>0.03428571428571429</v>
      </c>
      <c r="J30" s="3">
        <v>0.5057142857142857</v>
      </c>
      <c r="K30" s="3">
        <v>0</v>
      </c>
      <c r="L30" s="3">
        <v>0.38785714285714284</v>
      </c>
      <c r="M30" s="3">
        <v>0</v>
      </c>
    </row>
    <row r="31" spans="2:13" ht="12.75">
      <c r="B31" s="3">
        <v>1.5</v>
      </c>
      <c r="C31" s="3">
        <v>0.08421428571428571</v>
      </c>
      <c r="D31" s="3">
        <v>0.04221428571428571</v>
      </c>
      <c r="E31" s="3">
        <v>0</v>
      </c>
      <c r="F31" s="3">
        <v>0.057</v>
      </c>
      <c r="G31" s="3">
        <v>0.009642857142857144</v>
      </c>
      <c r="H31" s="3">
        <v>0</v>
      </c>
      <c r="I31" s="3">
        <v>0.033428571428571426</v>
      </c>
      <c r="J31" s="3">
        <v>0.5035714285714287</v>
      </c>
      <c r="K31" s="3">
        <v>0</v>
      </c>
      <c r="L31" s="3">
        <v>0.38785714285714284</v>
      </c>
      <c r="M31" s="3">
        <v>0</v>
      </c>
    </row>
    <row r="32" spans="2:13" ht="12.75">
      <c r="B32" s="3">
        <v>1.6</v>
      </c>
      <c r="C32" s="3">
        <v>0.08399999999999999</v>
      </c>
      <c r="D32" s="3">
        <v>0.04242857142857143</v>
      </c>
      <c r="E32" s="3">
        <v>0</v>
      </c>
      <c r="F32" s="3">
        <v>0.057</v>
      </c>
      <c r="G32" s="3">
        <v>0.009642857142857144</v>
      </c>
      <c r="H32" s="3">
        <v>0</v>
      </c>
      <c r="I32" s="3">
        <v>0.03257142857142857</v>
      </c>
      <c r="J32" s="3">
        <v>0.5035714285714287</v>
      </c>
      <c r="K32" s="3">
        <v>0</v>
      </c>
      <c r="L32" s="3">
        <v>0.38571428571428573</v>
      </c>
      <c r="M32" s="3">
        <v>0</v>
      </c>
    </row>
    <row r="33" spans="2:13" ht="12.75">
      <c r="B33" s="3">
        <v>1.7</v>
      </c>
      <c r="C33" s="3">
        <v>0.08378571428571428</v>
      </c>
      <c r="D33" s="3">
        <v>0.04242857142857143</v>
      </c>
      <c r="E33" s="3">
        <v>0</v>
      </c>
      <c r="F33" s="3">
        <v>0.05721428571428571</v>
      </c>
      <c r="G33" s="3">
        <v>0.009642857142857144</v>
      </c>
      <c r="H33" s="3">
        <v>0</v>
      </c>
      <c r="I33" s="3">
        <v>0.031714285714285716</v>
      </c>
      <c r="J33" s="3">
        <v>0.5014285714285714</v>
      </c>
      <c r="K33" s="3">
        <v>0</v>
      </c>
      <c r="L33" s="3">
        <v>0.38357142857142856</v>
      </c>
      <c r="M33" s="3">
        <v>0</v>
      </c>
    </row>
    <row r="34" spans="2:13" ht="12.75">
      <c r="B34" s="3">
        <v>1.8</v>
      </c>
      <c r="C34" s="3">
        <v>0.08357142857142856</v>
      </c>
      <c r="D34" s="3">
        <v>0.04264285714285714</v>
      </c>
      <c r="E34" s="3">
        <v>0</v>
      </c>
      <c r="F34" s="3">
        <v>0.05742857142857143</v>
      </c>
      <c r="G34" s="3">
        <v>0.009642857142857144</v>
      </c>
      <c r="H34" s="3">
        <v>0</v>
      </c>
      <c r="I34" s="3">
        <v>0.030857142857142857</v>
      </c>
      <c r="J34" s="3">
        <v>0.4992857142857143</v>
      </c>
      <c r="K34" s="3">
        <v>0</v>
      </c>
      <c r="L34" s="3">
        <v>0.3814285714285714</v>
      </c>
      <c r="M34" s="3">
        <v>0</v>
      </c>
    </row>
    <row r="35" spans="2:13" ht="12.75">
      <c r="B35" s="3">
        <v>1.9</v>
      </c>
      <c r="C35" s="3">
        <v>0.08335714285714287</v>
      </c>
      <c r="D35" s="3">
        <v>0.04242857142857143</v>
      </c>
      <c r="E35" s="3">
        <v>0</v>
      </c>
      <c r="F35" s="3">
        <v>0.05764285714285714</v>
      </c>
      <c r="G35" s="3">
        <v>0.009642857142857144</v>
      </c>
      <c r="H35" s="3">
        <v>0</v>
      </c>
      <c r="I35" s="3">
        <v>0.03</v>
      </c>
      <c r="J35" s="3">
        <v>0.49714285714285705</v>
      </c>
      <c r="K35" s="3">
        <v>0</v>
      </c>
      <c r="L35" s="3">
        <v>0.37928571428571434</v>
      </c>
      <c r="M35" s="3">
        <v>0</v>
      </c>
    </row>
    <row r="36" spans="2:13" ht="12.75">
      <c r="B36" s="3">
        <v>2</v>
      </c>
      <c r="C36" s="3">
        <v>0.08314285714285714</v>
      </c>
      <c r="D36" s="3">
        <v>0.04221428571428571</v>
      </c>
      <c r="E36" s="3">
        <v>0</v>
      </c>
      <c r="F36" s="3">
        <v>0.057857142857142864</v>
      </c>
      <c r="G36" s="3">
        <v>0.009642857142857144</v>
      </c>
      <c r="H36" s="3">
        <v>0</v>
      </c>
      <c r="I36" s="3">
        <v>0.029142857142857144</v>
      </c>
      <c r="J36" s="3">
        <v>0.49714285714285705</v>
      </c>
      <c r="K36" s="3">
        <v>0</v>
      </c>
      <c r="L36" s="3">
        <v>0.37714285714285717</v>
      </c>
      <c r="M36" s="3">
        <v>0</v>
      </c>
    </row>
    <row r="38" spans="1:13" ht="12.75">
      <c r="A38" s="3" t="s">
        <v>64</v>
      </c>
      <c r="B38" s="5">
        <v>1</v>
      </c>
      <c r="C38" s="6">
        <v>0.05614285714285715</v>
      </c>
      <c r="D38" s="6">
        <v>0.009214285714285715</v>
      </c>
      <c r="E38" s="7">
        <v>0</v>
      </c>
      <c r="F38" s="6">
        <v>0.08571428571428572</v>
      </c>
      <c r="G38" s="6">
        <v>0.04007142857142858</v>
      </c>
      <c r="H38" s="7">
        <v>0</v>
      </c>
      <c r="I38" s="6">
        <v>0.03942857142857143</v>
      </c>
      <c r="J38" s="6">
        <v>0.405</v>
      </c>
      <c r="K38" s="7">
        <v>0</v>
      </c>
      <c r="L38" s="6">
        <v>0.5185714285714286</v>
      </c>
      <c r="M38" s="7">
        <v>0</v>
      </c>
    </row>
    <row r="39" spans="2:13" ht="12.75">
      <c r="B39" s="5">
        <v>1.1</v>
      </c>
      <c r="C39" s="6">
        <v>0.06707142857142857</v>
      </c>
      <c r="D39" s="6">
        <v>0.010928571428571428</v>
      </c>
      <c r="E39" s="7">
        <v>0</v>
      </c>
      <c r="F39" s="6">
        <v>0.10071428571428571</v>
      </c>
      <c r="G39" s="6">
        <v>0.047142857142857146</v>
      </c>
      <c r="H39" s="7">
        <v>0</v>
      </c>
      <c r="I39" s="6">
        <v>0.04971428571428571</v>
      </c>
      <c r="J39" s="6">
        <v>0.4564285714285714</v>
      </c>
      <c r="K39" s="7">
        <v>0</v>
      </c>
      <c r="L39" s="6">
        <v>0.5892857142857143</v>
      </c>
      <c r="M39" s="7">
        <v>0</v>
      </c>
    </row>
    <row r="40" spans="2:13" ht="12.75">
      <c r="B40" s="5">
        <v>1.2</v>
      </c>
      <c r="C40" s="6">
        <v>0.07971428571428572</v>
      </c>
      <c r="D40" s="6">
        <v>0.01307142857142857</v>
      </c>
      <c r="E40" s="7">
        <v>0</v>
      </c>
      <c r="F40" s="6">
        <v>0.12085714285714286</v>
      </c>
      <c r="G40" s="6">
        <v>0.05507142857142856</v>
      </c>
      <c r="H40" s="7">
        <v>0</v>
      </c>
      <c r="I40" s="6">
        <v>0.06257142857142857</v>
      </c>
      <c r="J40" s="6">
        <v>0.51</v>
      </c>
      <c r="K40" s="7">
        <v>0</v>
      </c>
      <c r="L40" s="6">
        <v>0.6642857142857144</v>
      </c>
      <c r="M40" s="7">
        <v>0</v>
      </c>
    </row>
    <row r="41" spans="2:13" ht="12.75">
      <c r="B41" s="5">
        <v>1.3</v>
      </c>
      <c r="C41" s="6">
        <v>0.09385714285714285</v>
      </c>
      <c r="D41" s="6">
        <v>0.015</v>
      </c>
      <c r="E41" s="7">
        <v>0</v>
      </c>
      <c r="F41" s="6">
        <v>0.1442142857142857</v>
      </c>
      <c r="G41" s="6">
        <v>0.06257142857142857</v>
      </c>
      <c r="H41" s="7">
        <v>0</v>
      </c>
      <c r="I41" s="6">
        <v>0.08399999999999999</v>
      </c>
      <c r="J41" s="6">
        <v>0.5635714285714285</v>
      </c>
      <c r="K41" s="7">
        <v>0</v>
      </c>
      <c r="L41" s="6">
        <v>0.7285714285714285</v>
      </c>
      <c r="M41" s="7">
        <v>0</v>
      </c>
    </row>
    <row r="42" spans="2:13" ht="12.75">
      <c r="B42" s="5">
        <v>1.4</v>
      </c>
      <c r="C42" s="6">
        <v>0.10864285714285715</v>
      </c>
      <c r="D42" s="6">
        <v>0.017142857142857144</v>
      </c>
      <c r="E42" s="7">
        <v>0</v>
      </c>
      <c r="F42" s="6">
        <v>0.16714285714285712</v>
      </c>
      <c r="G42" s="6">
        <v>0.07028571428571427</v>
      </c>
      <c r="H42" s="7">
        <v>0</v>
      </c>
      <c r="I42" s="6">
        <v>0.10542857142857143</v>
      </c>
      <c r="J42" s="6">
        <v>0.6085714285714285</v>
      </c>
      <c r="K42" s="7">
        <v>0</v>
      </c>
      <c r="L42" s="6">
        <v>0.7885714285714286</v>
      </c>
      <c r="M42" s="7">
        <v>0</v>
      </c>
    </row>
    <row r="43" spans="2:13" ht="12.75">
      <c r="B43" s="5">
        <v>1.5</v>
      </c>
      <c r="C43" s="6">
        <v>0.12428571428571429</v>
      </c>
      <c r="D43" s="6">
        <v>0.019285714285714288</v>
      </c>
      <c r="E43" s="7">
        <v>0</v>
      </c>
      <c r="F43" s="6">
        <v>0.18921428571428572</v>
      </c>
      <c r="G43" s="6">
        <v>0.07607142857142857</v>
      </c>
      <c r="H43" s="7">
        <v>0</v>
      </c>
      <c r="I43" s="6">
        <v>0.13714285714285715</v>
      </c>
      <c r="J43" s="6">
        <v>0.6535714285714285</v>
      </c>
      <c r="K43" s="7">
        <v>0</v>
      </c>
      <c r="L43" s="6">
        <v>0.8357142857142856</v>
      </c>
      <c r="M43" s="7">
        <v>0</v>
      </c>
    </row>
    <row r="44" spans="2:13" ht="12.75">
      <c r="B44" s="5">
        <v>1.6</v>
      </c>
      <c r="C44" s="6">
        <v>0.14035714285714285</v>
      </c>
      <c r="D44" s="6">
        <v>0.021214285714285713</v>
      </c>
      <c r="E44" s="7">
        <v>0</v>
      </c>
      <c r="F44" s="6">
        <v>0.2080714285714286</v>
      </c>
      <c r="G44" s="6">
        <v>0.08164285714285714</v>
      </c>
      <c r="H44" s="7">
        <v>0</v>
      </c>
      <c r="I44" s="6">
        <v>0.16714285714285712</v>
      </c>
      <c r="J44" s="6">
        <v>0.6964285714285714</v>
      </c>
      <c r="K44" s="7">
        <v>0</v>
      </c>
      <c r="L44" s="6">
        <v>0.8785714285714284</v>
      </c>
      <c r="M44" s="7">
        <v>0</v>
      </c>
    </row>
    <row r="45" spans="2:13" ht="12.75">
      <c r="B45" s="5">
        <v>1.7</v>
      </c>
      <c r="C45" s="6">
        <v>0.15642857142857142</v>
      </c>
      <c r="D45" s="6">
        <v>0.0225</v>
      </c>
      <c r="E45" s="7">
        <v>0</v>
      </c>
      <c r="F45" s="6">
        <v>0.22714285714285712</v>
      </c>
      <c r="G45" s="6">
        <v>0.08571428571428572</v>
      </c>
      <c r="H45" s="7">
        <v>0</v>
      </c>
      <c r="I45" s="6">
        <v>0.20142857142857143</v>
      </c>
      <c r="J45" s="6">
        <v>0.7457142857142857</v>
      </c>
      <c r="K45" s="7">
        <v>0</v>
      </c>
      <c r="L45" s="6">
        <v>0.9171428571428571</v>
      </c>
      <c r="M45" s="7">
        <v>0</v>
      </c>
    </row>
    <row r="46" spans="2:13" ht="12.75">
      <c r="B46" s="5">
        <v>1.8</v>
      </c>
      <c r="C46" s="6">
        <v>0.17271428571428574</v>
      </c>
      <c r="D46" s="6">
        <v>0.023357142857142858</v>
      </c>
      <c r="E46" s="7">
        <v>0</v>
      </c>
      <c r="F46" s="6">
        <v>0.2449285714285714</v>
      </c>
      <c r="G46" s="6">
        <v>0.09</v>
      </c>
      <c r="H46" s="7">
        <v>0</v>
      </c>
      <c r="I46" s="6">
        <v>0.24</v>
      </c>
      <c r="J46" s="6">
        <v>0.7757142857142857</v>
      </c>
      <c r="K46" s="7">
        <v>0</v>
      </c>
      <c r="L46" s="6">
        <v>0.945</v>
      </c>
      <c r="M46" s="7">
        <v>0</v>
      </c>
    </row>
    <row r="47" spans="2:13" ht="12.75">
      <c r="B47" s="5">
        <v>1.9</v>
      </c>
      <c r="C47" s="6">
        <v>0.18642857142857142</v>
      </c>
      <c r="D47" s="6">
        <v>0.024</v>
      </c>
      <c r="E47" s="7">
        <v>0</v>
      </c>
      <c r="F47" s="6">
        <v>0.26185714285714284</v>
      </c>
      <c r="G47" s="6">
        <v>0.09214285714285712</v>
      </c>
      <c r="H47" s="7">
        <v>0</v>
      </c>
      <c r="I47" s="6">
        <v>0.27685714285714286</v>
      </c>
      <c r="J47" s="6">
        <v>0.8142857142857142</v>
      </c>
      <c r="K47" s="7">
        <v>0</v>
      </c>
      <c r="L47" s="6">
        <v>0.9642857142857143</v>
      </c>
      <c r="M47" s="7">
        <v>0</v>
      </c>
    </row>
    <row r="48" spans="2:13" ht="12.75">
      <c r="B48" s="5">
        <v>2</v>
      </c>
      <c r="C48" s="6">
        <v>0.2025</v>
      </c>
      <c r="D48" s="6">
        <v>0.025285714285714283</v>
      </c>
      <c r="E48" s="7">
        <v>0</v>
      </c>
      <c r="F48" s="6">
        <v>0.27899999999999997</v>
      </c>
      <c r="G48" s="6">
        <v>0.09321428571428571</v>
      </c>
      <c r="H48" s="7">
        <v>0</v>
      </c>
      <c r="I48" s="6">
        <v>0.32142857142857145</v>
      </c>
      <c r="J48" s="6">
        <v>0.8485714285714285</v>
      </c>
      <c r="K48" s="7">
        <v>0</v>
      </c>
      <c r="L48" s="6">
        <v>0.9857142857142857</v>
      </c>
      <c r="M48" s="7">
        <v>0</v>
      </c>
    </row>
    <row r="49" spans="2:13" ht="12.75">
      <c r="B49" s="5">
        <v>2.1</v>
      </c>
      <c r="C49" s="6">
        <v>0.2172857142857143</v>
      </c>
      <c r="D49" s="6">
        <v>0.025714285714285714</v>
      </c>
      <c r="E49" s="7">
        <v>0</v>
      </c>
      <c r="F49" s="6">
        <v>0.2948571428571429</v>
      </c>
      <c r="G49" s="6">
        <v>0.09364285714285714</v>
      </c>
      <c r="H49" s="7">
        <v>0</v>
      </c>
      <c r="I49" s="6">
        <v>0.3677142857142857</v>
      </c>
      <c r="J49" s="6">
        <v>0.8785714285714284</v>
      </c>
      <c r="K49" s="7">
        <v>0</v>
      </c>
      <c r="L49" s="6">
        <v>1.0071428571428573</v>
      </c>
      <c r="M49" s="7">
        <v>0</v>
      </c>
    </row>
    <row r="50" spans="2:13" ht="12.75">
      <c r="B50" s="5">
        <v>2.2</v>
      </c>
      <c r="C50" s="6">
        <v>0.2325</v>
      </c>
      <c r="D50" s="6">
        <v>0.02592857142857143</v>
      </c>
      <c r="E50" s="7">
        <v>0</v>
      </c>
      <c r="F50" s="6">
        <v>0.3068571428571429</v>
      </c>
      <c r="G50" s="6">
        <v>0.09321428571428571</v>
      </c>
      <c r="H50" s="7">
        <v>0</v>
      </c>
      <c r="I50" s="6">
        <v>0.4114285714285714</v>
      </c>
      <c r="J50" s="6">
        <v>0.9042857142857142</v>
      </c>
      <c r="K50" s="7">
        <v>0</v>
      </c>
      <c r="L50" s="6">
        <v>1.0135714285714286</v>
      </c>
      <c r="M50" s="7">
        <v>0</v>
      </c>
    </row>
    <row r="51" spans="2:13" ht="12.75">
      <c r="B51" s="5">
        <v>2.3</v>
      </c>
      <c r="C51" s="6">
        <v>0.2464285714285714</v>
      </c>
      <c r="D51" s="6">
        <v>0.02592857142857143</v>
      </c>
      <c r="E51" s="7">
        <v>0</v>
      </c>
      <c r="F51" s="6">
        <v>0.31971428571428573</v>
      </c>
      <c r="G51" s="6">
        <v>0.09299999999999999</v>
      </c>
      <c r="H51" s="7">
        <v>0</v>
      </c>
      <c r="I51" s="6">
        <v>0.4619999999999999</v>
      </c>
      <c r="J51" s="6">
        <v>0.93</v>
      </c>
      <c r="K51" s="7">
        <v>0</v>
      </c>
      <c r="L51" s="6">
        <v>1.0242857142857142</v>
      </c>
      <c r="M51" s="7">
        <v>0</v>
      </c>
    </row>
    <row r="52" spans="2:13" ht="12.75">
      <c r="B52" s="5">
        <v>2.4</v>
      </c>
      <c r="C52" s="6">
        <v>0.261</v>
      </c>
      <c r="D52" s="6">
        <v>0.025714285714285714</v>
      </c>
      <c r="E52" s="7">
        <v>0</v>
      </c>
      <c r="F52" s="6">
        <v>0.33214285714285713</v>
      </c>
      <c r="G52" s="6">
        <v>0.0915</v>
      </c>
      <c r="H52" s="7">
        <v>0</v>
      </c>
      <c r="I52" s="6">
        <v>0.5048571428571428</v>
      </c>
      <c r="J52" s="6">
        <v>0.945</v>
      </c>
      <c r="K52" s="7">
        <v>0</v>
      </c>
      <c r="L52" s="6">
        <v>1.0285714285714285</v>
      </c>
      <c r="M52" s="7">
        <v>0</v>
      </c>
    </row>
    <row r="53" spans="2:13" ht="12.75">
      <c r="B53" s="5">
        <v>2.5</v>
      </c>
      <c r="C53" s="6">
        <v>0.2753571428571428</v>
      </c>
      <c r="D53" s="6">
        <v>0.025285714285714283</v>
      </c>
      <c r="E53" s="7">
        <v>0</v>
      </c>
      <c r="F53" s="6">
        <v>0.345</v>
      </c>
      <c r="G53" s="6">
        <v>0.0902142857142857</v>
      </c>
      <c r="H53" s="7">
        <v>0</v>
      </c>
      <c r="I53" s="6">
        <v>0.5485714285714286</v>
      </c>
      <c r="J53" s="6">
        <v>0.9642857142857143</v>
      </c>
      <c r="K53" s="7">
        <v>0</v>
      </c>
      <c r="L53" s="6">
        <v>1.035</v>
      </c>
      <c r="M53" s="7">
        <v>0</v>
      </c>
    </row>
    <row r="54" spans="2:13" ht="12.75">
      <c r="B54" s="5">
        <v>2.6</v>
      </c>
      <c r="C54" s="6">
        <v>0.2888571428571428</v>
      </c>
      <c r="D54" s="6">
        <v>0.024214285714285712</v>
      </c>
      <c r="E54" s="7">
        <v>0</v>
      </c>
      <c r="F54" s="6">
        <v>0.35571428571428576</v>
      </c>
      <c r="G54" s="6">
        <v>0.0885</v>
      </c>
      <c r="H54" s="7">
        <v>0</v>
      </c>
      <c r="I54" s="6">
        <v>0.5914285714285714</v>
      </c>
      <c r="J54" s="6">
        <v>0.9771428571428571</v>
      </c>
      <c r="K54" s="7">
        <v>0</v>
      </c>
      <c r="L54" s="6">
        <v>1.0392857142857141</v>
      </c>
      <c r="M54" s="7">
        <v>0</v>
      </c>
    </row>
    <row r="55" spans="2:13" ht="12.75">
      <c r="B55" s="5">
        <v>2.7</v>
      </c>
      <c r="C55" s="6">
        <v>0.30107142857142855</v>
      </c>
      <c r="D55" s="6">
        <v>0.023571428571428573</v>
      </c>
      <c r="E55" s="7">
        <v>0</v>
      </c>
      <c r="F55" s="6">
        <v>0.3653571428571429</v>
      </c>
      <c r="G55" s="6">
        <v>0.08721428571428572</v>
      </c>
      <c r="H55" s="7">
        <v>0</v>
      </c>
      <c r="I55" s="6">
        <v>0.6325714285714286</v>
      </c>
      <c r="J55" s="6">
        <v>0.99</v>
      </c>
      <c r="K55" s="7">
        <v>0</v>
      </c>
      <c r="L55" s="6">
        <v>1.0435714285714286</v>
      </c>
      <c r="M55" s="7">
        <v>0</v>
      </c>
    </row>
    <row r="56" spans="2:13" ht="12.75">
      <c r="B56" s="5">
        <v>2.8</v>
      </c>
      <c r="C56" s="6">
        <v>0.31285714285714283</v>
      </c>
      <c r="D56" s="6">
        <v>0.02207142857142857</v>
      </c>
      <c r="E56" s="7">
        <v>0</v>
      </c>
      <c r="F56" s="6">
        <v>0.375</v>
      </c>
      <c r="G56" s="6">
        <v>0.08571428571428572</v>
      </c>
      <c r="H56" s="7">
        <v>0</v>
      </c>
      <c r="I56" s="6">
        <v>0.6694285714285714</v>
      </c>
      <c r="J56" s="6">
        <v>1.005</v>
      </c>
      <c r="K56" s="7">
        <v>0</v>
      </c>
      <c r="L56" s="6">
        <v>1.0457142857142858</v>
      </c>
      <c r="M56" s="7">
        <v>0</v>
      </c>
    </row>
    <row r="57" spans="2:13" ht="12.75">
      <c r="B57" s="5">
        <v>2.9</v>
      </c>
      <c r="C57" s="6">
        <v>0.3246428571428571</v>
      </c>
      <c r="D57" s="6">
        <v>0.021857142857142856</v>
      </c>
      <c r="E57" s="7">
        <v>0</v>
      </c>
      <c r="F57" s="6">
        <v>0.3857142857142857</v>
      </c>
      <c r="G57" s="6">
        <v>0.08357142857142856</v>
      </c>
      <c r="H57" s="7">
        <v>0</v>
      </c>
      <c r="I57" s="6">
        <v>0.7140000000000001</v>
      </c>
      <c r="J57" s="6">
        <v>1.0114285714285713</v>
      </c>
      <c r="K57" s="7">
        <v>0</v>
      </c>
      <c r="L57" s="6">
        <v>1.05</v>
      </c>
      <c r="M57" s="7">
        <v>0</v>
      </c>
    </row>
    <row r="58" spans="2:13" ht="12.75">
      <c r="B58" s="5">
        <v>3</v>
      </c>
      <c r="C58" s="6">
        <v>0.3355714285714285</v>
      </c>
      <c r="D58" s="6">
        <v>0.02142857142857143</v>
      </c>
      <c r="E58" s="7">
        <v>0</v>
      </c>
      <c r="F58" s="6">
        <v>0.39428571428571424</v>
      </c>
      <c r="G58" s="6">
        <v>0.08142857142857142</v>
      </c>
      <c r="H58" s="7">
        <v>0</v>
      </c>
      <c r="I58" s="6">
        <v>0.7542857142857143</v>
      </c>
      <c r="J58" s="6">
        <v>1.02</v>
      </c>
      <c r="K58" s="7">
        <v>0</v>
      </c>
      <c r="L58" s="6">
        <v>1.05</v>
      </c>
      <c r="M58" s="7">
        <v>0</v>
      </c>
    </row>
    <row r="59" spans="2:13" ht="12.75">
      <c r="B59" s="5">
        <v>3.1</v>
      </c>
      <c r="C59" s="6">
        <v>0.3454285714285715</v>
      </c>
      <c r="D59" s="6">
        <v>0.020357142857142855</v>
      </c>
      <c r="E59" s="7">
        <v>0</v>
      </c>
      <c r="F59" s="6">
        <v>0.4007142857142857</v>
      </c>
      <c r="G59" s="6">
        <v>0.07971428571428572</v>
      </c>
      <c r="H59" s="7">
        <v>0</v>
      </c>
      <c r="I59" s="6">
        <v>0.7919999999999999</v>
      </c>
      <c r="J59" s="6">
        <v>1.0242857142857142</v>
      </c>
      <c r="K59" s="7">
        <v>0</v>
      </c>
      <c r="L59" s="6">
        <v>1.05</v>
      </c>
      <c r="M59" s="7">
        <v>0</v>
      </c>
    </row>
    <row r="60" spans="2:13" ht="12.75">
      <c r="B60" s="5">
        <v>3.2</v>
      </c>
      <c r="C60" s="6">
        <v>0.3548571428571428</v>
      </c>
      <c r="D60" s="6">
        <v>0.019285714285714288</v>
      </c>
      <c r="E60" s="7">
        <v>0</v>
      </c>
      <c r="F60" s="6">
        <v>0.4082142857142857</v>
      </c>
      <c r="G60" s="6">
        <v>0.07821428571428571</v>
      </c>
      <c r="H60" s="7">
        <v>0</v>
      </c>
      <c r="I60" s="6">
        <v>0.8331428571428571</v>
      </c>
      <c r="J60" s="6">
        <v>1.0285714285714285</v>
      </c>
      <c r="K60" s="7">
        <v>0</v>
      </c>
      <c r="L60" s="6">
        <v>1.05</v>
      </c>
      <c r="M60" s="7">
        <v>0</v>
      </c>
    </row>
    <row r="61" spans="2:13" ht="12.75">
      <c r="B61" s="5">
        <v>3.3</v>
      </c>
      <c r="C61" s="6">
        <v>0.36492857142857144</v>
      </c>
      <c r="D61" s="6">
        <v>0.018214285714285714</v>
      </c>
      <c r="E61" s="7">
        <v>0</v>
      </c>
      <c r="F61" s="6">
        <v>0.41678571428571426</v>
      </c>
      <c r="G61" s="6">
        <v>0.07714285714285715</v>
      </c>
      <c r="H61" s="7">
        <v>0</v>
      </c>
      <c r="I61" s="6">
        <v>0.8691428571428572</v>
      </c>
      <c r="J61" s="6">
        <v>1.0307142857142857</v>
      </c>
      <c r="K61" s="7">
        <v>0</v>
      </c>
      <c r="L61" s="6">
        <v>1.05</v>
      </c>
      <c r="M61" s="7">
        <v>0</v>
      </c>
    </row>
    <row r="62" spans="2:13" ht="12.75">
      <c r="B62" s="5">
        <v>3.4</v>
      </c>
      <c r="C62" s="6">
        <v>0.3739285714285714</v>
      </c>
      <c r="D62" s="6">
        <v>0.017142857142857144</v>
      </c>
      <c r="E62" s="7">
        <v>0</v>
      </c>
      <c r="F62" s="6">
        <v>0.42150000000000004</v>
      </c>
      <c r="G62" s="6">
        <v>0.07585714285714286</v>
      </c>
      <c r="H62" s="7">
        <v>0</v>
      </c>
      <c r="I62" s="6">
        <v>0.9042857142857142</v>
      </c>
      <c r="J62" s="6">
        <v>1.035</v>
      </c>
      <c r="K62" s="7">
        <v>0</v>
      </c>
      <c r="L62" s="6">
        <v>1.05</v>
      </c>
      <c r="M62" s="7">
        <v>0</v>
      </c>
    </row>
    <row r="63" spans="2:13" ht="12.75">
      <c r="B63" s="5">
        <v>3.5</v>
      </c>
      <c r="C63" s="6">
        <v>0.3827142857142857</v>
      </c>
      <c r="D63" s="6">
        <v>0.01607142857142857</v>
      </c>
      <c r="E63" s="7">
        <v>0</v>
      </c>
      <c r="F63" s="6">
        <v>0.4268571428571429</v>
      </c>
      <c r="G63" s="6">
        <v>0.075</v>
      </c>
      <c r="H63" s="7">
        <v>0</v>
      </c>
      <c r="I63" s="6">
        <v>0.9359999999999999</v>
      </c>
      <c r="J63" s="6">
        <v>1.0371428571428571</v>
      </c>
      <c r="K63" s="7">
        <v>0</v>
      </c>
      <c r="L63" s="6">
        <v>1.0478571428571428</v>
      </c>
      <c r="M63" s="7">
        <v>0</v>
      </c>
    </row>
    <row r="64" spans="2:13" ht="12.75">
      <c r="B64" s="5">
        <v>3.6</v>
      </c>
      <c r="C64" s="6">
        <v>0.39</v>
      </c>
      <c r="D64" s="6">
        <v>0.015</v>
      </c>
      <c r="E64" s="7">
        <v>0</v>
      </c>
      <c r="F64" s="6">
        <v>0.432</v>
      </c>
      <c r="G64" s="6">
        <v>0.07414285714285715</v>
      </c>
      <c r="H64" s="7">
        <v>0</v>
      </c>
      <c r="I64" s="6">
        <v>0.9702857142857143</v>
      </c>
      <c r="J64" s="6">
        <v>1.0392857142857141</v>
      </c>
      <c r="K64" s="7">
        <v>0</v>
      </c>
      <c r="L64" s="6">
        <v>1.0478571428571428</v>
      </c>
      <c r="M64" s="7">
        <v>0</v>
      </c>
    </row>
    <row r="65" spans="2:13" ht="12.75">
      <c r="B65" s="5">
        <v>3.7</v>
      </c>
      <c r="C65" s="6">
        <v>0.3970714285714286</v>
      </c>
      <c r="D65" s="6">
        <v>0.013285714285714286</v>
      </c>
      <c r="E65" s="7">
        <v>0</v>
      </c>
      <c r="F65" s="6">
        <v>0.4360714285714286</v>
      </c>
      <c r="G65" s="6">
        <v>0.0735</v>
      </c>
      <c r="H65" s="7">
        <v>0</v>
      </c>
      <c r="I65" s="6">
        <v>1.0011428571428571</v>
      </c>
      <c r="J65" s="6">
        <v>1.0371428571428571</v>
      </c>
      <c r="K65" s="7">
        <v>0</v>
      </c>
      <c r="L65" s="6">
        <v>1.0457142857142858</v>
      </c>
      <c r="M65" s="7">
        <v>0</v>
      </c>
    </row>
    <row r="66" spans="2:13" ht="12.75">
      <c r="B66" s="5">
        <v>3.8</v>
      </c>
      <c r="C66" s="6">
        <v>0.40264285714285714</v>
      </c>
      <c r="D66" s="6">
        <v>0.011785714285714287</v>
      </c>
      <c r="E66" s="7">
        <v>0</v>
      </c>
      <c r="F66" s="6">
        <v>0.4388571428571429</v>
      </c>
      <c r="G66" s="6">
        <v>0.07307142857142856</v>
      </c>
      <c r="H66" s="7">
        <v>0</v>
      </c>
      <c r="I66" s="6">
        <v>1.0242857142857142</v>
      </c>
      <c r="J66" s="6">
        <v>1.035</v>
      </c>
      <c r="K66" s="7">
        <v>0</v>
      </c>
      <c r="L66" s="6">
        <v>1.0392857142857141</v>
      </c>
      <c r="M66" s="7">
        <v>0</v>
      </c>
    </row>
    <row r="67" spans="2:13" ht="12.75">
      <c r="B67" s="5">
        <v>3.9</v>
      </c>
      <c r="C67" s="6">
        <v>0.4077857142857143</v>
      </c>
      <c r="D67" s="6">
        <v>0.010714285714285714</v>
      </c>
      <c r="E67" s="7">
        <v>0</v>
      </c>
      <c r="F67" s="6">
        <v>0.4416428571428571</v>
      </c>
      <c r="G67" s="6">
        <v>0.07242857142857143</v>
      </c>
      <c r="H67" s="7">
        <v>0</v>
      </c>
      <c r="I67" s="6">
        <v>1.0542857142857143</v>
      </c>
      <c r="J67" s="6">
        <v>1.032857142857143</v>
      </c>
      <c r="K67" s="7">
        <v>0</v>
      </c>
      <c r="L67" s="6">
        <v>1.035</v>
      </c>
      <c r="M67" s="7">
        <v>0</v>
      </c>
    </row>
    <row r="68" spans="2:13" ht="12.75">
      <c r="B68" s="5">
        <v>4</v>
      </c>
      <c r="C68" s="6">
        <v>0.4114285714285714</v>
      </c>
      <c r="D68" s="6">
        <v>0.009642857142857144</v>
      </c>
      <c r="E68" s="7">
        <v>0</v>
      </c>
      <c r="F68" s="6">
        <v>0.44399999999999995</v>
      </c>
      <c r="G68" s="6">
        <v>0.07178571428571427</v>
      </c>
      <c r="H68" s="7">
        <v>0</v>
      </c>
      <c r="I68" s="6">
        <v>1.0757142857142858</v>
      </c>
      <c r="J68" s="6">
        <v>1.032857142857143</v>
      </c>
      <c r="K68" s="7">
        <v>0</v>
      </c>
      <c r="L68" s="6">
        <v>1.032857142857143</v>
      </c>
      <c r="M68" s="7">
        <v>0</v>
      </c>
    </row>
    <row r="70" spans="1:13" ht="12.75">
      <c r="A70" s="3" t="s">
        <v>7</v>
      </c>
      <c r="B70" s="3">
        <v>1</v>
      </c>
      <c r="C70" s="3">
        <v>0.015257142857142856</v>
      </c>
      <c r="D70" s="3">
        <v>0.009085714285714286</v>
      </c>
      <c r="E70" s="3">
        <v>0.029828571428571427</v>
      </c>
      <c r="F70" s="3">
        <v>0.03471428571428571</v>
      </c>
      <c r="G70" s="3">
        <v>0.008142857142857143</v>
      </c>
      <c r="H70" s="3">
        <v>0</v>
      </c>
      <c r="I70" s="3">
        <v>0.009428571428571429</v>
      </c>
      <c r="J70" s="3">
        <v>0.24042857142857144</v>
      </c>
      <c r="K70" s="3">
        <v>0</v>
      </c>
      <c r="L70" s="3">
        <v>0.32657142857142857</v>
      </c>
      <c r="M70" s="3">
        <v>0</v>
      </c>
    </row>
    <row r="71" spans="2:13" ht="12.75">
      <c r="B71" s="3">
        <v>1.1</v>
      </c>
      <c r="C71" s="3">
        <v>0.012857142857142857</v>
      </c>
      <c r="D71" s="3">
        <v>0.008314285714285713</v>
      </c>
      <c r="E71" s="3">
        <v>0.03308571428571428</v>
      </c>
      <c r="F71" s="3">
        <v>0.03642857142857143</v>
      </c>
      <c r="G71" s="3">
        <v>0.0084</v>
      </c>
      <c r="H71" s="3">
        <v>0</v>
      </c>
      <c r="I71" s="3">
        <v>0.010628571428571428</v>
      </c>
      <c r="J71" s="3">
        <v>0.255</v>
      </c>
      <c r="K71" s="3">
        <v>0</v>
      </c>
      <c r="L71" s="3">
        <v>0.33814285714285713</v>
      </c>
      <c r="M71" s="3">
        <v>0</v>
      </c>
    </row>
    <row r="72" spans="2:13" ht="12.75">
      <c r="B72" s="3">
        <v>1.2</v>
      </c>
      <c r="C72" s="3">
        <v>0.011314285714285716</v>
      </c>
      <c r="D72" s="3">
        <v>0.007714285714285714</v>
      </c>
      <c r="E72" s="3">
        <v>0.035828571428571425</v>
      </c>
      <c r="F72" s="3">
        <v>0.037885714285714286</v>
      </c>
      <c r="G72" s="3">
        <v>0.008571428571428572</v>
      </c>
      <c r="H72" s="3">
        <v>0</v>
      </c>
      <c r="I72" s="3">
        <v>0.011828571428571428</v>
      </c>
      <c r="J72" s="3">
        <v>0.27</v>
      </c>
      <c r="K72" s="3">
        <v>0</v>
      </c>
      <c r="L72" s="3">
        <v>0.34885714285714287</v>
      </c>
      <c r="M72" s="3">
        <v>0</v>
      </c>
    </row>
    <row r="73" spans="2:13" ht="12.75">
      <c r="B73" s="3">
        <v>1.3</v>
      </c>
      <c r="C73" s="3">
        <v>0.010285714285714285</v>
      </c>
      <c r="D73" s="3">
        <v>0.006857142857142858</v>
      </c>
      <c r="E73" s="3">
        <v>0.037885714285714286</v>
      </c>
      <c r="F73" s="3">
        <v>0.039428571428571424</v>
      </c>
      <c r="G73" s="3">
        <v>0.008742857142857142</v>
      </c>
      <c r="H73" s="3">
        <v>0</v>
      </c>
      <c r="I73" s="3">
        <v>0.012857142857142855</v>
      </c>
      <c r="J73" s="3">
        <v>0.2815714285714286</v>
      </c>
      <c r="K73" s="3">
        <v>0</v>
      </c>
      <c r="L73" s="3">
        <v>0.35700000000000004</v>
      </c>
      <c r="M73" s="3">
        <v>0</v>
      </c>
    </row>
    <row r="74" spans="2:13" ht="12.75">
      <c r="B74" s="3">
        <v>1.4</v>
      </c>
      <c r="C74" s="3">
        <v>0.009428571428571429</v>
      </c>
      <c r="D74" s="3">
        <v>0.0064285714285714285</v>
      </c>
      <c r="E74" s="3">
        <v>0.04028571428571428</v>
      </c>
      <c r="F74" s="3">
        <v>0.04071428571428571</v>
      </c>
      <c r="G74" s="3">
        <v>0.008828571428571429</v>
      </c>
      <c r="H74" s="3">
        <v>0</v>
      </c>
      <c r="I74" s="3">
        <v>0.013714285714285714</v>
      </c>
      <c r="J74" s="3">
        <v>0.29442857142857143</v>
      </c>
      <c r="K74" s="3">
        <v>0</v>
      </c>
      <c r="L74" s="3">
        <v>0.36428571428571427</v>
      </c>
      <c r="M74" s="3">
        <v>0</v>
      </c>
    </row>
    <row r="75" spans="2:13" ht="12.75">
      <c r="B75" s="3">
        <v>1.5</v>
      </c>
      <c r="C75" s="3">
        <v>0.008571428571428572</v>
      </c>
      <c r="D75" s="3">
        <v>0.005999999999999999</v>
      </c>
      <c r="E75" s="3">
        <v>0.04208571428571428</v>
      </c>
      <c r="F75" s="3">
        <v>0.041999999999999996</v>
      </c>
      <c r="G75" s="3">
        <v>0.009085714285714286</v>
      </c>
      <c r="H75" s="3">
        <v>0</v>
      </c>
      <c r="I75" s="3">
        <v>0.014571428571428572</v>
      </c>
      <c r="J75" s="3">
        <v>0.3047142857142857</v>
      </c>
      <c r="K75" s="3">
        <v>0</v>
      </c>
      <c r="L75" s="3">
        <v>0.3707142857142857</v>
      </c>
      <c r="M75" s="3">
        <v>0</v>
      </c>
    </row>
    <row r="76" spans="2:13" ht="12.75">
      <c r="B76" s="3">
        <v>1.6</v>
      </c>
      <c r="C76" s="3">
        <v>0.008228571428571429</v>
      </c>
      <c r="D76" s="3">
        <v>0.005742857142857142</v>
      </c>
      <c r="E76" s="3">
        <v>0.04371428571428571</v>
      </c>
      <c r="F76" s="3">
        <v>0.043114285714285716</v>
      </c>
      <c r="G76" s="3">
        <v>0.009428571428571429</v>
      </c>
      <c r="H76" s="3">
        <v>0</v>
      </c>
      <c r="I76" s="3">
        <v>0.01542857142857143</v>
      </c>
      <c r="J76" s="3">
        <v>0.31757142857142856</v>
      </c>
      <c r="K76" s="3">
        <v>0</v>
      </c>
      <c r="L76" s="3">
        <v>0.37714285714285717</v>
      </c>
      <c r="M76" s="3">
        <v>0</v>
      </c>
    </row>
    <row r="77" spans="2:13" ht="12.75">
      <c r="B77" s="3">
        <v>1.7</v>
      </c>
      <c r="C77" s="3">
        <v>0.007714285714285714</v>
      </c>
      <c r="D77" s="3">
        <v>0.005485714285714286</v>
      </c>
      <c r="E77" s="3">
        <v>0.04534285714285714</v>
      </c>
      <c r="F77" s="3">
        <v>0.04422857142857143</v>
      </c>
      <c r="G77" s="3">
        <v>0.009428571428571429</v>
      </c>
      <c r="H77" s="3">
        <v>0</v>
      </c>
      <c r="I77" s="3">
        <v>0.015942857142857144</v>
      </c>
      <c r="J77" s="3">
        <v>0.3274285714285714</v>
      </c>
      <c r="K77" s="3">
        <v>0</v>
      </c>
      <c r="L77" s="3">
        <v>0.38228571428571423</v>
      </c>
      <c r="M77" s="3">
        <v>0</v>
      </c>
    </row>
    <row r="78" spans="2:13" ht="12.75">
      <c r="B78" s="3">
        <v>1.8</v>
      </c>
      <c r="C78" s="3">
        <v>0.007628571428571428</v>
      </c>
      <c r="D78" s="3">
        <v>0.005142857142857143</v>
      </c>
      <c r="E78" s="3">
        <v>0.046714285714285715</v>
      </c>
      <c r="F78" s="3">
        <v>0.045257142857142864</v>
      </c>
      <c r="G78" s="3">
        <v>0.009428571428571429</v>
      </c>
      <c r="H78" s="3">
        <v>0</v>
      </c>
      <c r="I78" s="3">
        <v>0.016285714285714285</v>
      </c>
      <c r="J78" s="3">
        <v>0.33814285714285713</v>
      </c>
      <c r="K78" s="3">
        <v>0</v>
      </c>
      <c r="L78" s="3">
        <v>0.38657142857142857</v>
      </c>
      <c r="M78" s="3">
        <v>0</v>
      </c>
    </row>
    <row r="79" spans="2:13" ht="12.75">
      <c r="B79" s="3">
        <v>1.9</v>
      </c>
      <c r="C79" s="3">
        <v>0.007285714285714285</v>
      </c>
      <c r="D79" s="3">
        <v>0.005057142857142856</v>
      </c>
      <c r="E79" s="3">
        <v>0.04774285714285714</v>
      </c>
      <c r="F79" s="3">
        <v>0.04611428571428571</v>
      </c>
      <c r="G79" s="3">
        <v>0.009428571428571429</v>
      </c>
      <c r="H79" s="3">
        <v>0</v>
      </c>
      <c r="I79" s="3">
        <v>0.0168</v>
      </c>
      <c r="J79" s="3">
        <v>0.3471428571428571</v>
      </c>
      <c r="K79" s="3">
        <v>0</v>
      </c>
      <c r="L79" s="3">
        <v>0.39</v>
      </c>
      <c r="M79" s="3">
        <v>0</v>
      </c>
    </row>
    <row r="80" spans="2:13" ht="12.75">
      <c r="B80" s="3">
        <v>2</v>
      </c>
      <c r="C80" s="3">
        <v>0.006857142857142858</v>
      </c>
      <c r="D80" s="3">
        <v>0.0048000000000000004</v>
      </c>
      <c r="E80" s="3">
        <v>0.04842857142857143</v>
      </c>
      <c r="F80" s="3">
        <v>0.046714285714285715</v>
      </c>
      <c r="G80" s="3">
        <v>0.009428571428571429</v>
      </c>
      <c r="H80" s="3">
        <v>0</v>
      </c>
      <c r="I80" s="3">
        <v>0.017142857142857144</v>
      </c>
      <c r="J80" s="3">
        <v>0.35614285714285715</v>
      </c>
      <c r="K80" s="3">
        <v>0</v>
      </c>
      <c r="L80" s="3">
        <v>0.39428571428571424</v>
      </c>
      <c r="M80" s="3">
        <v>0</v>
      </c>
    </row>
    <row r="82" spans="1:13" ht="12.75">
      <c r="A82" s="3" t="s">
        <v>8</v>
      </c>
      <c r="B82" s="3">
        <v>1</v>
      </c>
      <c r="C82" s="3">
        <v>0.03479999999999999</v>
      </c>
      <c r="D82" s="3">
        <v>0.0084</v>
      </c>
      <c r="E82" s="3">
        <v>0</v>
      </c>
      <c r="F82" s="3">
        <v>0.014399999999999998</v>
      </c>
      <c r="G82" s="3">
        <v>0.008914285714285713</v>
      </c>
      <c r="H82" s="3">
        <v>0.029400000000000003</v>
      </c>
      <c r="I82" s="3">
        <v>0.009257142857142858</v>
      </c>
      <c r="J82" s="3">
        <v>0.32785714285714285</v>
      </c>
      <c r="K82" s="3">
        <v>0</v>
      </c>
      <c r="L82" s="3">
        <v>0.24214285714285716</v>
      </c>
      <c r="M82" s="3">
        <v>0</v>
      </c>
    </row>
    <row r="83" spans="2:13" ht="12.75">
      <c r="B83" s="3">
        <v>1.1</v>
      </c>
      <c r="C83" s="3">
        <v>0.03994285714285715</v>
      </c>
      <c r="D83" s="3">
        <v>0.009085714285714286</v>
      </c>
      <c r="E83" s="3">
        <v>0</v>
      </c>
      <c r="F83" s="3">
        <v>0.018857142857142857</v>
      </c>
      <c r="G83" s="3">
        <v>0.011142857142857144</v>
      </c>
      <c r="H83" s="3">
        <v>0.032228571428571426</v>
      </c>
      <c r="I83" s="3">
        <v>0.012</v>
      </c>
      <c r="J83" s="3">
        <v>0.345</v>
      </c>
      <c r="K83" s="3">
        <v>0</v>
      </c>
      <c r="L83" s="3">
        <v>0.2507142857142857</v>
      </c>
      <c r="M83" s="3">
        <v>0</v>
      </c>
    </row>
    <row r="84" spans="2:13" ht="12.75">
      <c r="B84" s="3">
        <v>1.2</v>
      </c>
      <c r="C84" s="3">
        <v>0.04474285714285714</v>
      </c>
      <c r="D84" s="3">
        <v>0.010285714285714285</v>
      </c>
      <c r="E84" s="3">
        <v>0</v>
      </c>
      <c r="F84" s="3">
        <v>0.023999999999999997</v>
      </c>
      <c r="G84" s="3">
        <v>0.014057142857142855</v>
      </c>
      <c r="H84" s="3">
        <v>0.035314285714285715</v>
      </c>
      <c r="I84" s="3">
        <v>0.01577142857142857</v>
      </c>
      <c r="J84" s="3">
        <v>0.36428571428571427</v>
      </c>
      <c r="K84" s="3">
        <v>0</v>
      </c>
      <c r="L84" s="3">
        <v>0.2571428571428571</v>
      </c>
      <c r="M84" s="3">
        <v>0</v>
      </c>
    </row>
    <row r="85" spans="2:13" ht="12.75">
      <c r="B85" s="3">
        <v>1.3</v>
      </c>
      <c r="C85" s="3">
        <v>0.0498</v>
      </c>
      <c r="D85" s="3">
        <v>0.01122857142857143</v>
      </c>
      <c r="E85" s="3">
        <v>0</v>
      </c>
      <c r="F85" s="3">
        <v>0.028714285714285713</v>
      </c>
      <c r="G85" s="3">
        <v>0.0162</v>
      </c>
      <c r="H85" s="3">
        <v>0.03822857142857143</v>
      </c>
      <c r="I85" s="3">
        <v>0.02057142857142857</v>
      </c>
      <c r="J85" s="3">
        <v>0.37842857142857145</v>
      </c>
      <c r="K85" s="3">
        <v>0</v>
      </c>
      <c r="L85" s="3">
        <v>0.2614285714285714</v>
      </c>
      <c r="M85" s="3">
        <v>0</v>
      </c>
    </row>
    <row r="86" spans="2:13" ht="12.75">
      <c r="B86" s="3">
        <v>1.4</v>
      </c>
      <c r="C86" s="3">
        <v>0.05485714285714286</v>
      </c>
      <c r="D86" s="3">
        <v>0.011999999999999999</v>
      </c>
      <c r="E86" s="3">
        <v>0</v>
      </c>
      <c r="F86" s="3">
        <v>0.03445714285714285</v>
      </c>
      <c r="G86" s="3">
        <v>0.0186</v>
      </c>
      <c r="H86" s="3">
        <v>0.04157142857142857</v>
      </c>
      <c r="I86" s="3">
        <v>0.02657142857142857</v>
      </c>
      <c r="J86" s="3">
        <v>0.3938571428571428</v>
      </c>
      <c r="K86" s="3">
        <v>0</v>
      </c>
      <c r="L86" s="3">
        <v>0.26357142857142857</v>
      </c>
      <c r="M86" s="3">
        <v>0</v>
      </c>
    </row>
    <row r="87" spans="2:13" ht="12.75">
      <c r="B87" s="3">
        <v>1.5</v>
      </c>
      <c r="C87" s="3">
        <v>0.06</v>
      </c>
      <c r="D87" s="3">
        <v>0.012857142857142857</v>
      </c>
      <c r="E87" s="3">
        <v>0</v>
      </c>
      <c r="F87" s="3">
        <v>0.03985714285714286</v>
      </c>
      <c r="G87" s="3">
        <v>0.02057142857142857</v>
      </c>
      <c r="H87" s="3">
        <v>0.045</v>
      </c>
      <c r="I87" s="3">
        <v>0.03428571428571429</v>
      </c>
      <c r="J87" s="3">
        <v>0.40714285714285714</v>
      </c>
      <c r="K87" s="3">
        <v>0</v>
      </c>
      <c r="L87" s="3">
        <v>0.2657142857142857</v>
      </c>
      <c r="M87" s="3">
        <v>0</v>
      </c>
    </row>
    <row r="88" spans="2:13" ht="12.75">
      <c r="B88" s="3">
        <v>1.6</v>
      </c>
      <c r="C88" s="3">
        <v>0.06514285714285714</v>
      </c>
      <c r="D88" s="3">
        <v>0.013542857142857143</v>
      </c>
      <c r="E88" s="3">
        <v>0</v>
      </c>
      <c r="F88" s="3">
        <v>0.045085714285714285</v>
      </c>
      <c r="G88" s="3">
        <v>0.022285714285714287</v>
      </c>
      <c r="H88" s="3">
        <v>0.04877142857142858</v>
      </c>
      <c r="I88" s="3">
        <v>0.044571428571428574</v>
      </c>
      <c r="J88" s="3">
        <v>0.4191428571428571</v>
      </c>
      <c r="K88" s="3">
        <v>0</v>
      </c>
      <c r="L88" s="3">
        <v>0.2661428571428571</v>
      </c>
      <c r="M88" s="3">
        <v>0</v>
      </c>
    </row>
    <row r="89" spans="2:13" ht="12.75">
      <c r="B89" s="3">
        <v>1.7</v>
      </c>
      <c r="C89" s="3">
        <v>0.06968571428571428</v>
      </c>
      <c r="D89" s="3">
        <v>0.013971428571428569</v>
      </c>
      <c r="E89" s="3">
        <v>0</v>
      </c>
      <c r="F89" s="3">
        <v>0.04971428571428571</v>
      </c>
      <c r="G89" s="3">
        <v>0.023485714285714287</v>
      </c>
      <c r="H89" s="3">
        <v>0.05228571428571428</v>
      </c>
      <c r="I89" s="3">
        <v>0.05314285714285714</v>
      </c>
      <c r="J89" s="3">
        <v>0.4307142857142857</v>
      </c>
      <c r="K89" s="3">
        <v>0</v>
      </c>
      <c r="L89" s="3">
        <v>0.2657142857142857</v>
      </c>
      <c r="M89" s="3">
        <v>0</v>
      </c>
    </row>
    <row r="90" spans="2:13" ht="12.75">
      <c r="B90" s="3">
        <v>1.8</v>
      </c>
      <c r="C90" s="3">
        <v>0.07457142857142855</v>
      </c>
      <c r="D90" s="3">
        <v>0.014142857142857141</v>
      </c>
      <c r="E90" s="3">
        <v>0</v>
      </c>
      <c r="F90" s="3">
        <v>0.05485714285714286</v>
      </c>
      <c r="G90" s="3">
        <v>0.02451428571428571</v>
      </c>
      <c r="H90" s="3">
        <v>0.055885714285714275</v>
      </c>
      <c r="I90" s="3">
        <v>0.062400000000000004</v>
      </c>
      <c r="J90" s="3">
        <v>0.4422857142857143</v>
      </c>
      <c r="K90" s="3">
        <v>0</v>
      </c>
      <c r="L90" s="3">
        <v>0.26485714285714285</v>
      </c>
      <c r="M90" s="3">
        <v>0</v>
      </c>
    </row>
    <row r="91" spans="2:13" ht="12.75">
      <c r="B91" s="3">
        <v>1.9</v>
      </c>
      <c r="C91" s="3">
        <v>0.0792</v>
      </c>
      <c r="D91" s="3">
        <v>0.01457142857142857</v>
      </c>
      <c r="E91" s="3">
        <v>0</v>
      </c>
      <c r="F91" s="3">
        <v>0.05914285714285714</v>
      </c>
      <c r="G91" s="3">
        <v>0.025114285714285717</v>
      </c>
      <c r="H91" s="3">
        <v>0.05922857142857142</v>
      </c>
      <c r="I91" s="3">
        <v>0.07165714285714285</v>
      </c>
      <c r="J91" s="3">
        <v>0.4521428571428571</v>
      </c>
      <c r="K91" s="3">
        <v>0</v>
      </c>
      <c r="L91" s="3">
        <v>0.26271428571428573</v>
      </c>
      <c r="M91" s="3">
        <v>0</v>
      </c>
    </row>
    <row r="92" spans="2:13" ht="12.75">
      <c r="B92" s="3">
        <v>2</v>
      </c>
      <c r="C92" s="3">
        <v>0.08399999999999999</v>
      </c>
      <c r="D92" s="3">
        <v>0.014485714285714284</v>
      </c>
      <c r="E92" s="3">
        <v>0</v>
      </c>
      <c r="F92" s="3">
        <v>0.06428571428571428</v>
      </c>
      <c r="G92" s="3">
        <v>0.025714285714285714</v>
      </c>
      <c r="H92" s="3">
        <v>0.06428571428571428</v>
      </c>
      <c r="I92" s="3">
        <v>0.08554285714285714</v>
      </c>
      <c r="J92" s="3">
        <v>0.4628571428571429</v>
      </c>
      <c r="K92" s="3">
        <v>0</v>
      </c>
      <c r="L92" s="3">
        <v>0.2614285714285714</v>
      </c>
      <c r="M92" s="3">
        <v>0</v>
      </c>
    </row>
    <row r="93" spans="2:13" ht="12.75">
      <c r="B93" s="3">
        <v>2.1</v>
      </c>
      <c r="C93" s="3">
        <v>0.08897142857142858</v>
      </c>
      <c r="D93" s="3">
        <v>0.014399999999999998</v>
      </c>
      <c r="E93" s="3">
        <v>0</v>
      </c>
      <c r="F93" s="3">
        <v>0.06788571428571429</v>
      </c>
      <c r="G93" s="3">
        <v>0.02597142857142857</v>
      </c>
      <c r="H93" s="3">
        <v>0.06788571428571429</v>
      </c>
      <c r="I93" s="3">
        <v>0.09531428571428571</v>
      </c>
      <c r="J93" s="3">
        <v>0.4714285714285714</v>
      </c>
      <c r="K93" s="3">
        <v>0</v>
      </c>
      <c r="L93" s="3">
        <v>0.2584285714285714</v>
      </c>
      <c r="M93" s="3">
        <v>0</v>
      </c>
    </row>
    <row r="94" spans="2:13" ht="12.75">
      <c r="B94" s="3">
        <v>2.2</v>
      </c>
      <c r="C94" s="3">
        <v>0.09342857142857143</v>
      </c>
      <c r="D94" s="3">
        <v>0.014142857142857141</v>
      </c>
      <c r="E94" s="3">
        <v>0</v>
      </c>
      <c r="F94" s="3">
        <v>0.07217142857142857</v>
      </c>
      <c r="G94" s="3">
        <v>0.02597142857142857</v>
      </c>
      <c r="H94" s="3">
        <v>0.07217142857142857</v>
      </c>
      <c r="I94" s="3">
        <v>0.10662857142857142</v>
      </c>
      <c r="J94" s="3">
        <v>0.4791428571428571</v>
      </c>
      <c r="K94" s="3">
        <v>0</v>
      </c>
      <c r="L94" s="3">
        <v>0.25157142857142856</v>
      </c>
      <c r="M94" s="3">
        <v>0</v>
      </c>
    </row>
    <row r="95" spans="2:13" ht="12.75">
      <c r="B95" s="3">
        <v>2.3</v>
      </c>
      <c r="C95" s="3">
        <v>0.09728571428571428</v>
      </c>
      <c r="D95" s="3">
        <v>0.013800000000000002</v>
      </c>
      <c r="E95" s="3">
        <v>0</v>
      </c>
      <c r="F95" s="3">
        <v>0.07611428571428572</v>
      </c>
      <c r="G95" s="3">
        <v>0.025799999999999997</v>
      </c>
      <c r="H95" s="3">
        <v>0.07611428571428572</v>
      </c>
      <c r="I95" s="3">
        <v>0.1169142857142857</v>
      </c>
      <c r="J95" s="3">
        <v>0.48514285714285715</v>
      </c>
      <c r="K95" s="3">
        <v>0</v>
      </c>
      <c r="L95" s="3">
        <v>0.2614285714285714</v>
      </c>
      <c r="M95" s="3">
        <v>0</v>
      </c>
    </row>
    <row r="96" spans="2:13" ht="12.75">
      <c r="B96" s="3">
        <v>2.4</v>
      </c>
      <c r="C96" s="3">
        <v>0.102</v>
      </c>
      <c r="D96" s="3">
        <v>0.013542857142857143</v>
      </c>
      <c r="E96" s="3">
        <v>0</v>
      </c>
      <c r="F96" s="3">
        <v>0.07971428571428572</v>
      </c>
      <c r="G96" s="3">
        <v>0.025714285714285714</v>
      </c>
      <c r="H96" s="3">
        <v>0.07971428571428572</v>
      </c>
      <c r="I96" s="3">
        <v>0.12994285714285714</v>
      </c>
      <c r="J96" s="3">
        <v>0.49114285714285716</v>
      </c>
      <c r="K96" s="3">
        <v>0</v>
      </c>
      <c r="L96" s="3">
        <v>0.27</v>
      </c>
      <c r="M96" s="3">
        <v>0</v>
      </c>
    </row>
    <row r="97" spans="2:13" ht="12.75">
      <c r="B97" s="3">
        <v>2.5</v>
      </c>
      <c r="C97" s="3">
        <v>0.1056</v>
      </c>
      <c r="D97" s="3">
        <v>0.012857142857142857</v>
      </c>
      <c r="E97" s="3">
        <v>0</v>
      </c>
      <c r="F97" s="3">
        <v>0.08314285714285714</v>
      </c>
      <c r="G97" s="3">
        <v>0.025285714285714283</v>
      </c>
      <c r="H97" s="3">
        <v>0.08314285714285714</v>
      </c>
      <c r="I97" s="3">
        <v>0.14057142857142854</v>
      </c>
      <c r="J97" s="3">
        <v>0.4967142857142857</v>
      </c>
      <c r="K97" s="3">
        <v>0</v>
      </c>
      <c r="L97" s="3">
        <v>0.2777142857142857</v>
      </c>
      <c r="M97" s="3">
        <v>0</v>
      </c>
    </row>
    <row r="98" spans="2:13" ht="12.75">
      <c r="B98" s="3">
        <v>2.6</v>
      </c>
      <c r="C98" s="3">
        <v>0.10911428571428572</v>
      </c>
      <c r="D98" s="3">
        <v>0.012428571428571428</v>
      </c>
      <c r="E98" s="3">
        <v>0</v>
      </c>
      <c r="F98" s="3">
        <v>0.08614285714285715</v>
      </c>
      <c r="G98" s="3">
        <v>0.024857142857142855</v>
      </c>
      <c r="H98" s="3">
        <v>0.08614285714285715</v>
      </c>
      <c r="I98" s="3">
        <v>0.15257142857142858</v>
      </c>
      <c r="J98" s="3">
        <v>0.49971428571428567</v>
      </c>
      <c r="K98" s="3">
        <v>0</v>
      </c>
      <c r="L98" s="3">
        <v>0.2854285714285714</v>
      </c>
      <c r="M98" s="3">
        <v>0</v>
      </c>
    </row>
    <row r="99" spans="2:13" ht="12.75">
      <c r="B99" s="3">
        <v>2.7</v>
      </c>
      <c r="C99" s="3">
        <v>0.11228571428571428</v>
      </c>
      <c r="D99" s="3">
        <v>0.011657142857142857</v>
      </c>
      <c r="E99" s="3">
        <v>0</v>
      </c>
      <c r="F99" s="3">
        <v>0.08845714285714286</v>
      </c>
      <c r="G99" s="3">
        <v>0.02425714285714286</v>
      </c>
      <c r="H99" s="3">
        <v>0.08845714285714286</v>
      </c>
      <c r="I99" s="3">
        <v>0.16457142857142856</v>
      </c>
      <c r="J99" s="3">
        <v>0.5035714285714286</v>
      </c>
      <c r="K99" s="3">
        <v>0</v>
      </c>
      <c r="L99" s="3">
        <v>0.2914285714285714</v>
      </c>
      <c r="M99" s="3">
        <v>0</v>
      </c>
    </row>
    <row r="100" spans="2:13" ht="12.75">
      <c r="B100" s="3">
        <v>2.8</v>
      </c>
      <c r="C100" s="3">
        <v>0.1157142857142857</v>
      </c>
      <c r="D100" s="3">
        <v>0.01122857142857143</v>
      </c>
      <c r="E100" s="3">
        <v>0</v>
      </c>
      <c r="F100" s="3">
        <v>0.09128571428571429</v>
      </c>
      <c r="G100" s="3">
        <v>0.023999999999999997</v>
      </c>
      <c r="H100" s="3">
        <v>0.09128571428571429</v>
      </c>
      <c r="I100" s="3">
        <v>0.1765714285714286</v>
      </c>
      <c r="J100" s="3">
        <v>0.5048571428571428</v>
      </c>
      <c r="K100" s="3">
        <v>0</v>
      </c>
      <c r="L100" s="3">
        <v>0.2982857142857143</v>
      </c>
      <c r="M100" s="3">
        <v>0</v>
      </c>
    </row>
    <row r="101" spans="2:13" ht="12.75">
      <c r="B101" s="3">
        <v>2.9</v>
      </c>
      <c r="C101" s="3">
        <v>0.11845714285714284</v>
      </c>
      <c r="D101" s="3">
        <v>0.010714285714285714</v>
      </c>
      <c r="E101" s="3">
        <v>0</v>
      </c>
      <c r="F101" s="3">
        <v>0.09342857142857143</v>
      </c>
      <c r="G101" s="3">
        <v>0.02357142857142857</v>
      </c>
      <c r="H101" s="3">
        <v>0.09342857142857143</v>
      </c>
      <c r="I101" s="3">
        <v>0.18857142857142856</v>
      </c>
      <c r="J101" s="3">
        <v>0.5078571428571428</v>
      </c>
      <c r="K101" s="3">
        <v>0</v>
      </c>
      <c r="L101" s="3">
        <v>0.30428571428571427</v>
      </c>
      <c r="M101" s="3">
        <v>0</v>
      </c>
    </row>
    <row r="102" spans="2:13" ht="12.75">
      <c r="B102" s="3">
        <v>3</v>
      </c>
      <c r="C102" s="3">
        <v>0.12222857142857142</v>
      </c>
      <c r="D102" s="3">
        <v>0.010285714285714285</v>
      </c>
      <c r="E102" s="3">
        <v>0</v>
      </c>
      <c r="F102" s="3">
        <v>0.09548571428571428</v>
      </c>
      <c r="G102" s="3">
        <v>0.022714285714285715</v>
      </c>
      <c r="H102" s="3">
        <v>0.09548571428571428</v>
      </c>
      <c r="I102" s="3">
        <v>0.19971428571428573</v>
      </c>
      <c r="J102" s="3">
        <v>0.51</v>
      </c>
      <c r="K102" s="3">
        <v>0</v>
      </c>
      <c r="L102" s="3">
        <v>0.30942857142857144</v>
      </c>
      <c r="M102" s="3">
        <v>0</v>
      </c>
    </row>
    <row r="103" spans="2:13" ht="12.75">
      <c r="B103" s="3">
        <v>3.1</v>
      </c>
      <c r="C103" s="3">
        <v>0.12497142857142858</v>
      </c>
      <c r="D103" s="3">
        <v>0.009600000000000001</v>
      </c>
      <c r="E103" s="3">
        <v>0</v>
      </c>
      <c r="F103" s="3">
        <v>0.09685714285714286</v>
      </c>
      <c r="G103" s="3">
        <v>0.022285714285714287</v>
      </c>
      <c r="H103" s="3">
        <v>0.09685714285714286</v>
      </c>
      <c r="I103" s="3">
        <v>0.21085714285714285</v>
      </c>
      <c r="J103" s="3">
        <v>0.5104285714285715</v>
      </c>
      <c r="K103" s="3">
        <v>0</v>
      </c>
      <c r="L103" s="3">
        <v>0.315</v>
      </c>
      <c r="M103" s="3">
        <v>0</v>
      </c>
    </row>
    <row r="104" spans="2:13" ht="12.75">
      <c r="B104" s="3">
        <v>3.2</v>
      </c>
      <c r="C104" s="3">
        <v>0.12754285714285715</v>
      </c>
      <c r="D104" s="3">
        <v>0.009428571428571429</v>
      </c>
      <c r="E104" s="3">
        <v>0</v>
      </c>
      <c r="F104" s="3">
        <v>0.09848571428571429</v>
      </c>
      <c r="G104" s="3">
        <v>0.021857142857142856</v>
      </c>
      <c r="H104" s="3">
        <v>0.09848571428571429</v>
      </c>
      <c r="I104" s="3">
        <v>0.22114285714285714</v>
      </c>
      <c r="J104" s="3">
        <v>0.5112857142857142</v>
      </c>
      <c r="K104" s="3">
        <v>0</v>
      </c>
      <c r="L104" s="3">
        <v>0.3192857142857143</v>
      </c>
      <c r="M104" s="3">
        <v>0</v>
      </c>
    </row>
    <row r="105" spans="2:13" ht="12.75">
      <c r="B105" s="3">
        <v>3.3</v>
      </c>
      <c r="C105" s="3">
        <v>0.12985714285714287</v>
      </c>
      <c r="D105" s="3">
        <v>0.008571428571428572</v>
      </c>
      <c r="E105" s="3">
        <v>0</v>
      </c>
      <c r="F105" s="3">
        <v>0.0996</v>
      </c>
      <c r="G105" s="3">
        <v>0.021085714285714284</v>
      </c>
      <c r="H105" s="3">
        <v>0.0996</v>
      </c>
      <c r="I105" s="3">
        <v>0.22971428571428568</v>
      </c>
      <c r="J105" s="3">
        <v>0.5117142857142857</v>
      </c>
      <c r="K105" s="3">
        <v>0</v>
      </c>
      <c r="L105" s="3">
        <v>0.3244285714285714</v>
      </c>
      <c r="M105" s="3">
        <v>0</v>
      </c>
    </row>
    <row r="106" spans="2:13" ht="12.75">
      <c r="B106" s="3">
        <v>3.4</v>
      </c>
      <c r="C106" s="3">
        <v>0.13242857142857142</v>
      </c>
      <c r="D106" s="3">
        <v>0.0084</v>
      </c>
      <c r="E106" s="3">
        <v>0</v>
      </c>
      <c r="F106" s="3">
        <v>0.10114285714285713</v>
      </c>
      <c r="G106" s="3">
        <v>0.02057142857142857</v>
      </c>
      <c r="H106" s="3">
        <v>0.10114285714285713</v>
      </c>
      <c r="I106" s="3">
        <v>0.24</v>
      </c>
      <c r="J106" s="3">
        <v>0.5121428571428571</v>
      </c>
      <c r="K106" s="3">
        <v>0</v>
      </c>
      <c r="L106" s="3">
        <v>0.33</v>
      </c>
      <c r="M106" s="3">
        <v>0</v>
      </c>
    </row>
    <row r="107" spans="2:13" ht="12.75">
      <c r="B107" s="3">
        <v>3.5</v>
      </c>
      <c r="C107" s="3">
        <v>0.13457142857142856</v>
      </c>
      <c r="D107" s="3">
        <v>0.007885714285714286</v>
      </c>
      <c r="E107" s="3">
        <v>0</v>
      </c>
      <c r="F107" s="3">
        <v>0.102</v>
      </c>
      <c r="G107" s="3">
        <v>0.02014285714285714</v>
      </c>
      <c r="H107" s="3">
        <v>0.102</v>
      </c>
      <c r="I107" s="3">
        <v>0.24822857142857144</v>
      </c>
      <c r="J107" s="3">
        <v>0.5121428571428571</v>
      </c>
      <c r="K107" s="3">
        <v>0</v>
      </c>
      <c r="L107" s="3">
        <v>0.33428571428571424</v>
      </c>
      <c r="M107" s="3">
        <v>0</v>
      </c>
    </row>
    <row r="108" spans="2:13" ht="12.75">
      <c r="B108" s="3">
        <v>3.6</v>
      </c>
      <c r="C108" s="3">
        <v>0.1362857142857143</v>
      </c>
      <c r="D108" s="3">
        <v>0.007714285714285714</v>
      </c>
      <c r="E108" s="3">
        <v>0</v>
      </c>
      <c r="F108" s="3">
        <v>0.10302857142857143</v>
      </c>
      <c r="G108" s="3">
        <v>0.019714285714285712</v>
      </c>
      <c r="H108" s="3">
        <v>0.10302857142857143</v>
      </c>
      <c r="I108" s="3">
        <v>0.2568</v>
      </c>
      <c r="J108" s="3">
        <v>0.5125714285714286</v>
      </c>
      <c r="K108" s="3">
        <v>0</v>
      </c>
      <c r="L108" s="3">
        <v>0.3377142857142857</v>
      </c>
      <c r="M108" s="3">
        <v>0</v>
      </c>
    </row>
    <row r="109" spans="2:13" ht="12.75">
      <c r="B109" s="3">
        <v>3.7</v>
      </c>
      <c r="C109" s="3">
        <v>0.138</v>
      </c>
      <c r="D109" s="3">
        <v>0.007285714285714285</v>
      </c>
      <c r="E109" s="3">
        <v>0</v>
      </c>
      <c r="F109" s="3">
        <v>0.10397142857142858</v>
      </c>
      <c r="G109" s="3">
        <v>0.019371428571428567</v>
      </c>
      <c r="H109" s="3">
        <v>0.10397142857142858</v>
      </c>
      <c r="I109" s="3">
        <v>0.26485714285714285</v>
      </c>
      <c r="J109" s="3">
        <v>0.5117142857142857</v>
      </c>
      <c r="K109" s="3">
        <v>0</v>
      </c>
      <c r="L109" s="3">
        <v>0.34114285714285714</v>
      </c>
      <c r="M109" s="3">
        <v>0</v>
      </c>
    </row>
    <row r="110" spans="2:13" ht="12.75">
      <c r="B110" s="3">
        <v>3.8</v>
      </c>
      <c r="C110" s="3">
        <v>0.1397142857142857</v>
      </c>
      <c r="D110" s="3">
        <v>0.006857142857142858</v>
      </c>
      <c r="E110" s="3">
        <v>0</v>
      </c>
      <c r="F110" s="3">
        <v>0.10474285714285714</v>
      </c>
      <c r="G110" s="3">
        <v>0.018942857142857143</v>
      </c>
      <c r="H110" s="3">
        <v>0.10474285714285714</v>
      </c>
      <c r="I110" s="3">
        <v>0.2725714285714285</v>
      </c>
      <c r="J110" s="3">
        <v>0.5117142857142857</v>
      </c>
      <c r="K110" s="3">
        <v>0</v>
      </c>
      <c r="L110" s="3">
        <v>0.3454285714285715</v>
      </c>
      <c r="M110" s="3">
        <v>0</v>
      </c>
    </row>
    <row r="111" spans="2:13" ht="12.75">
      <c r="B111" s="3">
        <v>3.9</v>
      </c>
      <c r="C111" s="3">
        <v>0.141</v>
      </c>
      <c r="D111" s="3">
        <v>0.006685714285714286</v>
      </c>
      <c r="E111" s="3">
        <v>0</v>
      </c>
      <c r="F111" s="3">
        <v>0.10551428571428571</v>
      </c>
      <c r="G111" s="3">
        <v>0.018514285714285712</v>
      </c>
      <c r="H111" s="3">
        <v>0.10551428571428571</v>
      </c>
      <c r="I111" s="3">
        <v>0.2794285714285714</v>
      </c>
      <c r="J111" s="3">
        <v>0.5121428571428571</v>
      </c>
      <c r="K111" s="3">
        <v>0</v>
      </c>
      <c r="L111" s="3">
        <v>0.3497142857142857</v>
      </c>
      <c r="M111" s="3">
        <v>0</v>
      </c>
    </row>
    <row r="112" spans="2:13" ht="12.75">
      <c r="B112" s="3">
        <v>4</v>
      </c>
      <c r="C112" s="3">
        <v>0.1422857142857143</v>
      </c>
      <c r="D112" s="3">
        <v>0.0064285714285714285</v>
      </c>
      <c r="E112" s="3">
        <v>0</v>
      </c>
      <c r="F112" s="3">
        <v>0.10628571428571429</v>
      </c>
      <c r="G112" s="3">
        <v>0.018085714285714285</v>
      </c>
      <c r="H112" s="3">
        <v>0.10628571428571429</v>
      </c>
      <c r="I112" s="3">
        <v>0.28628571428571425</v>
      </c>
      <c r="J112" s="3">
        <v>0.5121428571428571</v>
      </c>
      <c r="K112" s="3">
        <v>0</v>
      </c>
      <c r="L112" s="3">
        <v>0.3535714285714286</v>
      </c>
      <c r="M112" s="3">
        <v>0</v>
      </c>
    </row>
    <row r="114" spans="1:13" ht="12.75">
      <c r="A114" s="3" t="s">
        <v>9</v>
      </c>
      <c r="B114" s="3">
        <v>1</v>
      </c>
      <c r="C114" s="3">
        <v>0.2883369330453564</v>
      </c>
      <c r="D114" s="3">
        <v>0.04103671706263499</v>
      </c>
      <c r="E114" s="3">
        <v>0</v>
      </c>
      <c r="F114" s="3">
        <v>0.2883369330453564</v>
      </c>
      <c r="G114" s="3">
        <v>0.04103671706263499</v>
      </c>
      <c r="H114" s="3">
        <v>0</v>
      </c>
      <c r="I114" s="3">
        <v>0.4402877697841726</v>
      </c>
      <c r="J114" s="3">
        <v>1.1</v>
      </c>
      <c r="K114" s="3">
        <v>0</v>
      </c>
      <c r="L114" s="3">
        <v>1.61</v>
      </c>
      <c r="M114" s="3">
        <v>0</v>
      </c>
    </row>
    <row r="115" spans="2:13" ht="12.75">
      <c r="B115" s="3">
        <v>1.1</v>
      </c>
      <c r="C115" s="3">
        <v>0.3142548596112311</v>
      </c>
      <c r="D115" s="3">
        <v>0.0367170626349892</v>
      </c>
      <c r="E115" s="3">
        <v>0</v>
      </c>
      <c r="F115" s="3">
        <v>0.3142548596112311</v>
      </c>
      <c r="G115" s="3">
        <v>0.044492440604751625</v>
      </c>
      <c r="H115" s="3">
        <v>0</v>
      </c>
      <c r="I115" s="3">
        <v>0.5309352517985612</v>
      </c>
      <c r="J115" s="3">
        <v>1.1</v>
      </c>
      <c r="K115" s="3">
        <v>0</v>
      </c>
      <c r="L115" s="3">
        <v>1.61</v>
      </c>
      <c r="M115" s="3">
        <v>0</v>
      </c>
    </row>
    <row r="116" spans="2:13" ht="12.75">
      <c r="B116" s="3">
        <v>1.2</v>
      </c>
      <c r="C116" s="3">
        <v>0.3358531317494601</v>
      </c>
      <c r="D116" s="3">
        <v>0.032613390928725706</v>
      </c>
      <c r="E116" s="3">
        <v>0</v>
      </c>
      <c r="F116" s="3">
        <v>0.3358531317494601</v>
      </c>
      <c r="G116" s="3">
        <v>0.047948164146868255</v>
      </c>
      <c r="H116" s="3">
        <v>0</v>
      </c>
      <c r="I116" s="3">
        <v>0.6069064748201438</v>
      </c>
      <c r="J116" s="3">
        <v>1.1</v>
      </c>
      <c r="K116" s="3">
        <v>0</v>
      </c>
      <c r="L116" s="3">
        <v>1.61</v>
      </c>
      <c r="M116" s="3">
        <v>0</v>
      </c>
    </row>
    <row r="117" spans="2:13" ht="12.75">
      <c r="B117" s="3">
        <v>1.3</v>
      </c>
      <c r="C117" s="3">
        <v>0.3563714902807776</v>
      </c>
      <c r="D117" s="3">
        <v>0.029157667386609076</v>
      </c>
      <c r="E117" s="3">
        <v>0</v>
      </c>
      <c r="F117" s="3">
        <v>0.35507559395248384</v>
      </c>
      <c r="G117" s="3">
        <v>0.05248380129589633</v>
      </c>
      <c r="H117" s="3">
        <v>0</v>
      </c>
      <c r="I117" s="3">
        <v>0.6880575539568345</v>
      </c>
      <c r="J117" s="3">
        <v>1.1</v>
      </c>
      <c r="K117" s="3">
        <v>0</v>
      </c>
      <c r="L117" s="3">
        <v>1.61</v>
      </c>
      <c r="M117" s="3">
        <v>0</v>
      </c>
    </row>
    <row r="118" spans="2:13" ht="12.75">
      <c r="B118" s="3">
        <v>1.4</v>
      </c>
      <c r="C118" s="3">
        <v>0.3745140388768899</v>
      </c>
      <c r="D118" s="3">
        <v>0.02591792656587473</v>
      </c>
      <c r="E118" s="3">
        <v>0</v>
      </c>
      <c r="F118" s="3">
        <v>0.3723542116630669</v>
      </c>
      <c r="G118" s="3">
        <v>0.053347732181425495</v>
      </c>
      <c r="H118" s="3">
        <v>0</v>
      </c>
      <c r="I118" s="3">
        <v>0.7657553956834531</v>
      </c>
      <c r="J118" s="3">
        <v>1.1</v>
      </c>
      <c r="K118" s="3">
        <v>0</v>
      </c>
      <c r="L118" s="3">
        <v>1.61</v>
      </c>
      <c r="M118" s="3">
        <v>0</v>
      </c>
    </row>
    <row r="119" spans="2:13" ht="12.75">
      <c r="B119" s="3">
        <v>1.5</v>
      </c>
      <c r="C119" s="3">
        <v>0.3898488120950324</v>
      </c>
      <c r="D119" s="3">
        <v>0.022462203023758103</v>
      </c>
      <c r="E119" s="3">
        <v>0</v>
      </c>
      <c r="F119" s="3">
        <v>0.3874730021598273</v>
      </c>
      <c r="G119" s="3">
        <v>0.0550755939524838</v>
      </c>
      <c r="H119" s="3">
        <v>0</v>
      </c>
      <c r="I119" s="3">
        <v>0.837410071942446</v>
      </c>
      <c r="J119" s="3">
        <v>1.1</v>
      </c>
      <c r="K119" s="3">
        <v>0</v>
      </c>
      <c r="L119" s="3">
        <v>1.61</v>
      </c>
      <c r="M119" s="3">
        <v>0</v>
      </c>
    </row>
    <row r="120" spans="2:13" ht="12.75">
      <c r="B120" s="3">
        <v>1.6</v>
      </c>
      <c r="C120" s="3">
        <v>0.4030237580993521</v>
      </c>
      <c r="D120" s="3">
        <v>0.01943844492440605</v>
      </c>
      <c r="E120" s="3">
        <v>0</v>
      </c>
      <c r="F120" s="3">
        <v>0.39956803455723544</v>
      </c>
      <c r="G120" s="3">
        <v>0.056587473002159834</v>
      </c>
      <c r="H120" s="3">
        <v>0</v>
      </c>
      <c r="I120" s="3">
        <v>0.9038848920863309</v>
      </c>
      <c r="J120" s="3">
        <v>1.1</v>
      </c>
      <c r="K120" s="3">
        <v>0</v>
      </c>
      <c r="L120" s="3">
        <v>1.61</v>
      </c>
      <c r="M120" s="3">
        <v>0</v>
      </c>
    </row>
    <row r="121" spans="2:13" ht="12.75">
      <c r="B121" s="3">
        <v>1.7</v>
      </c>
      <c r="C121" s="3">
        <v>0.4146868250539957</v>
      </c>
      <c r="D121" s="3">
        <v>0.016414686825054</v>
      </c>
      <c r="E121" s="3">
        <v>0</v>
      </c>
      <c r="F121" s="3">
        <v>0.4110151187904968</v>
      </c>
      <c r="G121" s="3">
        <v>0.058099352051835855</v>
      </c>
      <c r="H121" s="3">
        <v>0</v>
      </c>
      <c r="I121" s="3">
        <v>0.9669064748201438</v>
      </c>
      <c r="J121" s="3">
        <v>1.1</v>
      </c>
      <c r="K121" s="3">
        <v>0</v>
      </c>
      <c r="L121" s="3">
        <v>1.61</v>
      </c>
      <c r="M121" s="3">
        <v>0</v>
      </c>
    </row>
    <row r="122" spans="2:13" ht="12.75">
      <c r="B122" s="3">
        <v>1.8</v>
      </c>
      <c r="C122" s="3">
        <v>0.4250539956803456</v>
      </c>
      <c r="D122" s="3">
        <v>0.014470842332613393</v>
      </c>
      <c r="E122" s="3">
        <v>0</v>
      </c>
      <c r="F122" s="3">
        <v>0.4207343412526998</v>
      </c>
      <c r="G122" s="3">
        <v>0.05874730021598273</v>
      </c>
      <c r="H122" s="3">
        <v>0</v>
      </c>
      <c r="I122" s="3">
        <v>1.0247482014388487</v>
      </c>
      <c r="J122" s="3">
        <v>1.1</v>
      </c>
      <c r="K122" s="3">
        <v>0</v>
      </c>
      <c r="L122" s="3">
        <v>1.61</v>
      </c>
      <c r="M122" s="3">
        <v>0</v>
      </c>
    </row>
    <row r="123" spans="2:13" ht="12.75">
      <c r="B123" s="3">
        <v>1.9</v>
      </c>
      <c r="C123" s="3">
        <v>0.43369330453563715</v>
      </c>
      <c r="D123" s="3">
        <v>0.012095032397408209</v>
      </c>
      <c r="E123" s="3">
        <v>0</v>
      </c>
      <c r="F123" s="3">
        <v>0.42807775377969765</v>
      </c>
      <c r="G123" s="3">
        <v>0.05939524838012959</v>
      </c>
      <c r="H123" s="3">
        <v>0</v>
      </c>
      <c r="I123" s="3">
        <v>1.076546762589928</v>
      </c>
      <c r="J123" s="3">
        <v>1.1</v>
      </c>
      <c r="K123" s="3">
        <v>0</v>
      </c>
      <c r="L123" s="3">
        <v>1.61</v>
      </c>
      <c r="M123" s="3">
        <v>0</v>
      </c>
    </row>
    <row r="124" spans="2:13" ht="12.75">
      <c r="B124" s="3">
        <v>2</v>
      </c>
      <c r="C124" s="3">
        <v>0.4397408207343413</v>
      </c>
      <c r="D124" s="3">
        <v>0.009935205183585314</v>
      </c>
      <c r="E124" s="3">
        <v>0</v>
      </c>
      <c r="F124" s="3">
        <v>0.4352051835853132</v>
      </c>
      <c r="G124" s="3">
        <v>0.06004319654427646</v>
      </c>
      <c r="H124" s="3">
        <v>0</v>
      </c>
      <c r="I124" s="3">
        <v>1.124892086330935</v>
      </c>
      <c r="J124" s="3">
        <v>1.1</v>
      </c>
      <c r="K124" s="3">
        <v>0</v>
      </c>
      <c r="L124" s="3">
        <v>1.61</v>
      </c>
      <c r="M124" s="3">
        <v>0</v>
      </c>
    </row>
    <row r="125" spans="2:13" ht="12.75">
      <c r="B125" s="3">
        <v>2.1</v>
      </c>
      <c r="C125" s="3">
        <v>0.44622030237580995</v>
      </c>
      <c r="D125" s="3">
        <v>0.008423326133909288</v>
      </c>
      <c r="E125" s="3">
        <v>0</v>
      </c>
      <c r="F125" s="3">
        <v>0.4406047516198704</v>
      </c>
      <c r="G125" s="3">
        <v>0.059827213822894174</v>
      </c>
      <c r="H125" s="3">
        <v>0</v>
      </c>
      <c r="I125" s="3">
        <v>1.1663309352517985</v>
      </c>
      <c r="J125" s="3">
        <v>1.1</v>
      </c>
      <c r="K125" s="3">
        <v>0</v>
      </c>
      <c r="L125" s="3">
        <v>1.61</v>
      </c>
      <c r="M125" s="3">
        <v>0</v>
      </c>
    </row>
    <row r="126" spans="2:13" ht="12.75">
      <c r="B126" s="3">
        <v>2.2</v>
      </c>
      <c r="C126" s="3">
        <v>0.4509719222462203</v>
      </c>
      <c r="D126" s="3">
        <v>0.0064794816414686825</v>
      </c>
      <c r="E126" s="3">
        <v>0</v>
      </c>
      <c r="F126" s="3">
        <v>0.44492440604751626</v>
      </c>
      <c r="G126" s="3">
        <v>0.05939524838012959</v>
      </c>
      <c r="H126" s="3">
        <v>0</v>
      </c>
      <c r="I126" s="3">
        <v>1.2034532374100717</v>
      </c>
      <c r="J126" s="3">
        <v>1.1</v>
      </c>
      <c r="K126" s="3">
        <v>0</v>
      </c>
      <c r="L126" s="3">
        <v>1.61</v>
      </c>
      <c r="M126" s="3">
        <v>0</v>
      </c>
    </row>
    <row r="127" spans="2:13" ht="12.75">
      <c r="B127" s="3">
        <v>2.3</v>
      </c>
      <c r="C127" s="3">
        <v>0.45572354211663074</v>
      </c>
      <c r="D127" s="3">
        <v>0.004751619870410367</v>
      </c>
      <c r="E127" s="3">
        <v>0</v>
      </c>
      <c r="F127" s="3">
        <v>0.44902807775377973</v>
      </c>
      <c r="G127" s="3">
        <v>0.05874730021598273</v>
      </c>
      <c r="H127" s="3">
        <v>0</v>
      </c>
      <c r="I127" s="3">
        <v>1.2379856115107912</v>
      </c>
      <c r="J127" s="3">
        <v>1.1</v>
      </c>
      <c r="K127" s="3">
        <v>0</v>
      </c>
      <c r="L127" s="3">
        <v>1.61</v>
      </c>
      <c r="M127" s="3">
        <v>0</v>
      </c>
    </row>
    <row r="128" spans="2:13" ht="12.75">
      <c r="B128" s="3">
        <v>2.4</v>
      </c>
      <c r="C128" s="3">
        <v>0.4600431965442765</v>
      </c>
      <c r="D128" s="3">
        <v>0.0038876889848812094</v>
      </c>
      <c r="E128" s="3">
        <v>0</v>
      </c>
      <c r="F128" s="3">
        <v>0.4518358531317495</v>
      </c>
      <c r="G128" s="3">
        <v>0.05831533477321815</v>
      </c>
      <c r="H128" s="3">
        <v>0</v>
      </c>
      <c r="I128" s="3">
        <v>1.2699280575539569</v>
      </c>
      <c r="J128" s="3">
        <v>1.1</v>
      </c>
      <c r="K128" s="3">
        <v>0</v>
      </c>
      <c r="L128" s="3">
        <v>1.61</v>
      </c>
      <c r="M128" s="3">
        <v>0</v>
      </c>
    </row>
    <row r="129" spans="2:13" ht="12.75">
      <c r="B129" s="3">
        <v>2.5</v>
      </c>
      <c r="C129" s="3">
        <v>0.46436285097192226</v>
      </c>
      <c r="D129" s="3">
        <v>0.002591792656587473</v>
      </c>
      <c r="E129" s="3">
        <v>0</v>
      </c>
      <c r="F129" s="3">
        <v>0.4548596112311015</v>
      </c>
      <c r="G129" s="3">
        <v>0.05745140388768899</v>
      </c>
      <c r="H129" s="3">
        <v>0</v>
      </c>
      <c r="I129" s="3">
        <v>1.2949640287769784</v>
      </c>
      <c r="J129" s="3">
        <v>1.1</v>
      </c>
      <c r="K129" s="3">
        <v>0</v>
      </c>
      <c r="L129" s="3">
        <v>1.61</v>
      </c>
      <c r="M129" s="3">
        <v>0</v>
      </c>
    </row>
    <row r="130" spans="2:13" ht="12.75">
      <c r="B130" s="3">
        <v>2.6</v>
      </c>
      <c r="C130" s="3">
        <v>0.46695464362850975</v>
      </c>
      <c r="D130" s="3">
        <v>0.0021598272138228943</v>
      </c>
      <c r="E130" s="3">
        <v>0</v>
      </c>
      <c r="F130" s="3">
        <v>0.45701943844492443</v>
      </c>
      <c r="G130" s="3">
        <v>0.05680345572354212</v>
      </c>
      <c r="H130" s="3">
        <v>0</v>
      </c>
      <c r="I130" s="3">
        <v>1.32</v>
      </c>
      <c r="J130" s="3">
        <v>1.1</v>
      </c>
      <c r="K130" s="3">
        <v>0</v>
      </c>
      <c r="L130" s="3">
        <v>1.61</v>
      </c>
      <c r="M130" s="3">
        <v>0</v>
      </c>
    </row>
    <row r="131" spans="2:13" ht="12.75">
      <c r="B131" s="3">
        <v>2.7</v>
      </c>
      <c r="C131" s="3">
        <v>0.470842332613391</v>
      </c>
      <c r="D131" s="3">
        <v>0.0017278617710583155</v>
      </c>
      <c r="E131" s="3">
        <v>0</v>
      </c>
      <c r="F131" s="3">
        <v>0.4580993520518359</v>
      </c>
      <c r="G131" s="3">
        <v>0.05615550755939525</v>
      </c>
      <c r="H131" s="3">
        <v>0</v>
      </c>
      <c r="I131" s="3">
        <v>1.3407194244604315</v>
      </c>
      <c r="J131" s="3">
        <v>1.1</v>
      </c>
      <c r="K131" s="3">
        <v>0</v>
      </c>
      <c r="L131" s="3">
        <v>1.61</v>
      </c>
      <c r="M131" s="3">
        <v>0</v>
      </c>
    </row>
    <row r="132" spans="2:13" ht="12.75">
      <c r="B132" s="3">
        <v>2.8</v>
      </c>
      <c r="C132" s="3">
        <v>0.47257019438444925</v>
      </c>
      <c r="D132" s="3">
        <v>0.0010799136069114472</v>
      </c>
      <c r="E132" s="3">
        <v>0</v>
      </c>
      <c r="F132" s="3">
        <v>0.4600431965442765</v>
      </c>
      <c r="G132" s="3">
        <v>0.05593952483801296</v>
      </c>
      <c r="H132" s="3">
        <v>0</v>
      </c>
      <c r="I132" s="3">
        <v>1.359712230215827</v>
      </c>
      <c r="J132" s="3">
        <v>1.1</v>
      </c>
      <c r="K132" s="3">
        <v>0</v>
      </c>
      <c r="L132" s="3">
        <v>1.61</v>
      </c>
      <c r="M132" s="3">
        <v>0</v>
      </c>
    </row>
    <row r="133" spans="2:13" ht="12.75">
      <c r="B133" s="3">
        <v>2.9</v>
      </c>
      <c r="C133" s="3">
        <v>0.4740820734341253</v>
      </c>
      <c r="D133" s="3">
        <v>0.0006479481641468683</v>
      </c>
      <c r="E133" s="3">
        <v>0</v>
      </c>
      <c r="F133" s="3">
        <v>0.4613390928725702</v>
      </c>
      <c r="G133" s="3">
        <v>0.0552915766738661</v>
      </c>
      <c r="H133" s="3">
        <v>0</v>
      </c>
      <c r="I133" s="3">
        <v>1.372661870503597</v>
      </c>
      <c r="J133" s="3">
        <v>1.1</v>
      </c>
      <c r="K133" s="3">
        <v>0</v>
      </c>
      <c r="L133" s="3">
        <v>1.61</v>
      </c>
      <c r="M133" s="3">
        <v>0</v>
      </c>
    </row>
    <row r="134" spans="2:13" ht="12.75">
      <c r="B134" s="3">
        <v>3</v>
      </c>
      <c r="C134" s="3">
        <v>0.4762419006479482</v>
      </c>
      <c r="D134" s="3">
        <v>0</v>
      </c>
      <c r="E134" s="3">
        <v>0</v>
      </c>
      <c r="F134" s="3">
        <v>0.4628509719222462</v>
      </c>
      <c r="G134" s="3">
        <v>0.0550755939524838</v>
      </c>
      <c r="H134" s="3">
        <v>0</v>
      </c>
      <c r="I134" s="3">
        <v>1.383021582733813</v>
      </c>
      <c r="J134" s="3">
        <v>1.1</v>
      </c>
      <c r="K134" s="3">
        <v>0</v>
      </c>
      <c r="L134" s="3">
        <v>1.61</v>
      </c>
      <c r="M134" s="3">
        <v>0</v>
      </c>
    </row>
    <row r="135" spans="2:13" ht="12.75">
      <c r="B135" s="3">
        <v>3.1</v>
      </c>
      <c r="C135" s="3">
        <v>0.47732181425485964</v>
      </c>
      <c r="D135" s="3">
        <v>0</v>
      </c>
      <c r="E135" s="3">
        <v>0</v>
      </c>
      <c r="F135" s="3">
        <v>0.46414686825053997</v>
      </c>
      <c r="G135" s="3">
        <v>0.0550755939524838</v>
      </c>
      <c r="H135" s="3">
        <v>0</v>
      </c>
      <c r="I135" s="3">
        <v>1.3899280575539568</v>
      </c>
      <c r="J135" s="3">
        <v>1.1</v>
      </c>
      <c r="K135" s="3">
        <v>0</v>
      </c>
      <c r="L135" s="3">
        <v>1.61</v>
      </c>
      <c r="M135" s="3">
        <v>0</v>
      </c>
    </row>
    <row r="136" spans="2:13" ht="12.75">
      <c r="B136" s="3">
        <v>3.2</v>
      </c>
      <c r="C136" s="3">
        <v>0.47904967602591797</v>
      </c>
      <c r="D136" s="3">
        <v>0</v>
      </c>
      <c r="E136" s="3">
        <v>0</v>
      </c>
      <c r="F136" s="3">
        <v>0.46479481641468684</v>
      </c>
      <c r="G136" s="3">
        <v>0.054859611231101515</v>
      </c>
      <c r="H136" s="3">
        <v>0</v>
      </c>
      <c r="I136" s="3">
        <v>1.3985611510791365</v>
      </c>
      <c r="J136" s="3">
        <v>1.1</v>
      </c>
      <c r="K136" s="3">
        <v>0</v>
      </c>
      <c r="L136" s="3">
        <v>1.61</v>
      </c>
      <c r="M136" s="3">
        <v>0</v>
      </c>
    </row>
    <row r="137" spans="2:13" ht="12.75">
      <c r="B137" s="3">
        <v>3.3</v>
      </c>
      <c r="C137" s="3">
        <v>0.480561555075594</v>
      </c>
      <c r="D137" s="3">
        <v>0</v>
      </c>
      <c r="E137" s="3">
        <v>0</v>
      </c>
      <c r="F137" s="3">
        <v>0.465658747300216</v>
      </c>
      <c r="G137" s="3">
        <v>0.054643628509719225</v>
      </c>
      <c r="H137" s="3">
        <v>0</v>
      </c>
      <c r="I137" s="3">
        <v>1.4011510791366906</v>
      </c>
      <c r="J137" s="3">
        <v>1.1</v>
      </c>
      <c r="K137" s="3">
        <v>0</v>
      </c>
      <c r="L137" s="3">
        <v>1.61</v>
      </c>
      <c r="M137" s="3">
        <v>0</v>
      </c>
    </row>
    <row r="138" spans="2:13" ht="12.75">
      <c r="B138" s="3">
        <v>3.4</v>
      </c>
      <c r="C138" s="3">
        <v>0.48207343412527004</v>
      </c>
      <c r="D138" s="3">
        <v>0</v>
      </c>
      <c r="E138" s="3">
        <v>0</v>
      </c>
      <c r="F138" s="3">
        <v>0.4665226781857452</v>
      </c>
      <c r="G138" s="3">
        <v>0.054427645788336934</v>
      </c>
      <c r="H138" s="3">
        <v>0</v>
      </c>
      <c r="I138" s="3">
        <v>1.4054676258992806</v>
      </c>
      <c r="J138" s="3">
        <v>1.1</v>
      </c>
      <c r="K138" s="3">
        <v>0</v>
      </c>
      <c r="L138" s="3">
        <v>1.61</v>
      </c>
      <c r="M138" s="3">
        <v>0</v>
      </c>
    </row>
    <row r="139" spans="2:13" ht="12.75">
      <c r="B139" s="3">
        <v>3.5</v>
      </c>
      <c r="C139" s="3">
        <v>0.4838012958963283</v>
      </c>
      <c r="D139" s="3">
        <v>0</v>
      </c>
      <c r="E139" s="3">
        <v>0</v>
      </c>
      <c r="F139" s="3">
        <v>0.4678185745140389</v>
      </c>
      <c r="G139" s="3">
        <v>0.05421166306695464</v>
      </c>
      <c r="H139" s="3">
        <v>0</v>
      </c>
      <c r="I139" s="3">
        <v>1.4089208633093524</v>
      </c>
      <c r="J139" s="3">
        <v>1.1</v>
      </c>
      <c r="K139" s="3">
        <v>0</v>
      </c>
      <c r="L139" s="3">
        <v>1.61</v>
      </c>
      <c r="M139" s="3">
        <v>0</v>
      </c>
    </row>
    <row r="140" spans="2:13" ht="12.75">
      <c r="B140" s="3">
        <v>3.6</v>
      </c>
      <c r="C140" s="3">
        <v>0.48488120950323976</v>
      </c>
      <c r="D140" s="3">
        <v>0</v>
      </c>
      <c r="E140" s="3">
        <v>0</v>
      </c>
      <c r="F140" s="3">
        <v>0.4682505399568035</v>
      </c>
      <c r="G140" s="3">
        <v>0.05421166306695464</v>
      </c>
      <c r="H140" s="3">
        <v>0</v>
      </c>
      <c r="I140" s="3">
        <v>1.4097841726618703</v>
      </c>
      <c r="J140" s="3">
        <v>1.1</v>
      </c>
      <c r="K140" s="3">
        <v>0</v>
      </c>
      <c r="L140" s="3">
        <v>1.61</v>
      </c>
      <c r="M140" s="3">
        <v>0</v>
      </c>
    </row>
    <row r="141" spans="2:13" ht="12.75">
      <c r="B141" s="3">
        <v>3.7</v>
      </c>
      <c r="C141" s="3">
        <v>0.4859611231101512</v>
      </c>
      <c r="D141" s="3">
        <v>0</v>
      </c>
      <c r="E141" s="3">
        <v>0</v>
      </c>
      <c r="F141" s="3">
        <v>0.4686825053995681</v>
      </c>
      <c r="G141" s="3">
        <v>0.05421166306695464</v>
      </c>
      <c r="H141" s="3">
        <v>0</v>
      </c>
      <c r="I141" s="3">
        <v>1.4106474820143884</v>
      </c>
      <c r="J141" s="3">
        <v>1.1</v>
      </c>
      <c r="K141" s="3">
        <v>0</v>
      </c>
      <c r="L141" s="3">
        <v>1.61</v>
      </c>
      <c r="M141" s="3">
        <v>0</v>
      </c>
    </row>
    <row r="142" spans="2:13" ht="12.75">
      <c r="B142" s="3">
        <v>3.8</v>
      </c>
      <c r="C142" s="3">
        <v>0.48704103671706267</v>
      </c>
      <c r="D142" s="3">
        <v>0</v>
      </c>
      <c r="E142" s="3">
        <v>0</v>
      </c>
      <c r="F142" s="3">
        <v>0.46889848812095036</v>
      </c>
      <c r="G142" s="3">
        <v>0.05421166306695464</v>
      </c>
      <c r="H142" s="3">
        <v>0</v>
      </c>
      <c r="I142" s="3">
        <v>1.4115107913669065</v>
      </c>
      <c r="J142" s="3">
        <v>1.1</v>
      </c>
      <c r="K142" s="3">
        <v>0</v>
      </c>
      <c r="L142" s="3">
        <v>1.61</v>
      </c>
      <c r="M142" s="3">
        <v>0</v>
      </c>
    </row>
    <row r="143" spans="2:13" ht="12.75">
      <c r="B143" s="3">
        <v>3.9</v>
      </c>
      <c r="C143" s="3">
        <v>0.4881209503239741</v>
      </c>
      <c r="D143" s="3">
        <v>0</v>
      </c>
      <c r="E143" s="3">
        <v>0</v>
      </c>
      <c r="F143" s="3">
        <v>0.4699784017278618</v>
      </c>
      <c r="G143" s="3">
        <v>0.05421166306695464</v>
      </c>
      <c r="H143" s="3">
        <v>0</v>
      </c>
      <c r="I143" s="3">
        <v>1.4123741007194244</v>
      </c>
      <c r="J143" s="3">
        <v>1.1</v>
      </c>
      <c r="K143" s="3">
        <v>0</v>
      </c>
      <c r="L143" s="3">
        <v>1.61</v>
      </c>
      <c r="M143" s="3">
        <v>0</v>
      </c>
    </row>
    <row r="144" spans="2:13" ht="12.75">
      <c r="B144" s="3">
        <v>4</v>
      </c>
      <c r="C144" s="3">
        <v>0.4885529157667387</v>
      </c>
      <c r="D144" s="3">
        <v>0</v>
      </c>
      <c r="E144" s="3">
        <v>0</v>
      </c>
      <c r="F144" s="3">
        <v>0.4701943844492441</v>
      </c>
      <c r="G144" s="3">
        <v>0.05421166306695464</v>
      </c>
      <c r="H144" s="3">
        <v>0</v>
      </c>
      <c r="I144" s="3">
        <v>1.4132374100719425</v>
      </c>
      <c r="J144" s="3">
        <v>1.1</v>
      </c>
      <c r="K144" s="3">
        <v>0</v>
      </c>
      <c r="L144" s="3">
        <v>1.61</v>
      </c>
      <c r="M144" s="3">
        <v>0</v>
      </c>
    </row>
    <row r="146" spans="1:13" ht="12.75">
      <c r="A146" s="3" t="s">
        <v>65</v>
      </c>
      <c r="B146" s="5">
        <v>1</v>
      </c>
      <c r="C146" s="6">
        <v>0.061162957645369706</v>
      </c>
      <c r="D146" s="6">
        <v>0.02265613783201723</v>
      </c>
      <c r="E146" s="6">
        <v>0</v>
      </c>
      <c r="F146" s="6">
        <v>0.054357501794687714</v>
      </c>
      <c r="G146" s="6">
        <v>0.01722900215362527</v>
      </c>
      <c r="H146" s="6">
        <v>0</v>
      </c>
      <c r="I146" s="6">
        <v>0.01886575735821967</v>
      </c>
      <c r="J146" s="6">
        <v>0.4695278969957081</v>
      </c>
      <c r="K146" s="6">
        <v>0.32532188841201715</v>
      </c>
      <c r="L146" s="6">
        <v>0.45150214592274673</v>
      </c>
      <c r="M146" s="6">
        <v>0</v>
      </c>
    </row>
    <row r="147" spans="2:13" ht="12.75">
      <c r="B147" s="5">
        <v>1.1</v>
      </c>
      <c r="C147" s="6">
        <v>0.06719310839913854</v>
      </c>
      <c r="D147" s="6">
        <v>0.026446518305814785</v>
      </c>
      <c r="E147" s="6">
        <v>0</v>
      </c>
      <c r="F147" s="6">
        <v>0.056424982053122755</v>
      </c>
      <c r="G147" s="6">
        <v>0.016195262024407752</v>
      </c>
      <c r="H147" s="6">
        <v>0</v>
      </c>
      <c r="I147" s="6">
        <v>0.021536252692031587</v>
      </c>
      <c r="J147" s="6">
        <v>0.4918454935622318</v>
      </c>
      <c r="K147" s="6">
        <v>0.34763948497854075</v>
      </c>
      <c r="L147" s="6">
        <v>0.4721030042918455</v>
      </c>
      <c r="M147" s="6">
        <v>0</v>
      </c>
    </row>
    <row r="148" spans="2:13" ht="12.75">
      <c r="B148" s="5">
        <v>1.2</v>
      </c>
      <c r="C148" s="6">
        <v>0.0719310839913855</v>
      </c>
      <c r="D148" s="6">
        <v>0.029633883704235465</v>
      </c>
      <c r="E148" s="6">
        <v>0</v>
      </c>
      <c r="F148" s="6">
        <v>0.05728643216080402</v>
      </c>
      <c r="G148" s="6">
        <v>0.014989231873653983</v>
      </c>
      <c r="H148" s="6">
        <v>0</v>
      </c>
      <c r="I148" s="6">
        <v>0.023862167982770997</v>
      </c>
      <c r="J148" s="6">
        <v>0.5072961373390558</v>
      </c>
      <c r="K148" s="6">
        <v>0.3536480686695279</v>
      </c>
      <c r="L148" s="6">
        <v>0.47467811158798284</v>
      </c>
      <c r="M148" s="6">
        <v>0</v>
      </c>
    </row>
    <row r="149" spans="2:13" ht="12.75">
      <c r="B149" s="5">
        <v>1.3</v>
      </c>
      <c r="C149" s="6">
        <v>0.07546302943287868</v>
      </c>
      <c r="D149" s="6">
        <v>0.03247666905958363</v>
      </c>
      <c r="E149" s="6">
        <v>0</v>
      </c>
      <c r="F149" s="6">
        <v>0.05763101220387653</v>
      </c>
      <c r="G149" s="6">
        <v>0.014213926776740845</v>
      </c>
      <c r="H149" s="6">
        <v>0</v>
      </c>
      <c r="I149" s="6">
        <v>0.025498923187365397</v>
      </c>
      <c r="J149" s="6">
        <v>0.5167381974248927</v>
      </c>
      <c r="K149" s="6">
        <v>0.35965665236051503</v>
      </c>
      <c r="L149" s="6">
        <v>0.4729613733905579</v>
      </c>
      <c r="M149" s="6">
        <v>0</v>
      </c>
    </row>
    <row r="150" spans="2:13" ht="12.75">
      <c r="B150" s="5">
        <v>1.4</v>
      </c>
      <c r="C150" s="6">
        <v>0.07821966977745871</v>
      </c>
      <c r="D150" s="6">
        <v>0.034802584350323046</v>
      </c>
      <c r="E150" s="6">
        <v>0</v>
      </c>
      <c r="F150" s="6">
        <v>0.05771715721464465</v>
      </c>
      <c r="G150" s="6">
        <v>0.013524766690595838</v>
      </c>
      <c r="H150" s="6">
        <v>0</v>
      </c>
      <c r="I150" s="6">
        <v>0.026877243359655422</v>
      </c>
      <c r="J150" s="6">
        <v>0.5175965665236052</v>
      </c>
      <c r="K150" s="6">
        <v>0.36223175965665233</v>
      </c>
      <c r="L150" s="6">
        <v>0.4652360515021459</v>
      </c>
      <c r="M150" s="6">
        <v>0</v>
      </c>
    </row>
    <row r="151" spans="2:13" ht="12.75">
      <c r="B151" s="5">
        <v>1.5</v>
      </c>
      <c r="C151" s="6">
        <v>0.08011486001435751</v>
      </c>
      <c r="D151" s="6">
        <v>0.0366116295764537</v>
      </c>
      <c r="E151" s="6">
        <v>0</v>
      </c>
      <c r="F151" s="6">
        <v>0.05771715721464465</v>
      </c>
      <c r="G151" s="6">
        <v>0.013007896625987078</v>
      </c>
      <c r="H151" s="6">
        <v>0</v>
      </c>
      <c r="I151" s="6">
        <v>0.028083273510409186</v>
      </c>
      <c r="J151" s="6">
        <v>0.5150214592274678</v>
      </c>
      <c r="K151" s="6">
        <v>0.36223175965665233</v>
      </c>
      <c r="L151" s="6">
        <v>0.4575107296137339</v>
      </c>
      <c r="M151" s="6">
        <v>0</v>
      </c>
    </row>
    <row r="152" spans="2:13" ht="12.75">
      <c r="B152" s="5">
        <v>1.6</v>
      </c>
      <c r="C152" s="6">
        <v>0.08114860014357501</v>
      </c>
      <c r="D152" s="6">
        <v>0.0379038047379756</v>
      </c>
      <c r="E152" s="6">
        <v>0</v>
      </c>
      <c r="F152" s="6">
        <v>0.05771715721464465</v>
      </c>
      <c r="G152" s="6">
        <v>0.012835606604450826</v>
      </c>
      <c r="H152" s="6">
        <v>0</v>
      </c>
      <c r="I152" s="6">
        <v>0.02894472361809045</v>
      </c>
      <c r="J152" s="6">
        <v>0.513304721030043</v>
      </c>
      <c r="K152" s="6">
        <v>0.3613733905579399</v>
      </c>
      <c r="L152" s="6">
        <v>0.4540772532188841</v>
      </c>
      <c r="M152" s="6">
        <v>0</v>
      </c>
    </row>
    <row r="153" spans="2:13" ht="12.75">
      <c r="B153" s="5">
        <v>1.7</v>
      </c>
      <c r="C153" s="6">
        <v>0.0820961952620244</v>
      </c>
      <c r="D153" s="6">
        <v>0.038765254845656856</v>
      </c>
      <c r="E153" s="6">
        <v>0</v>
      </c>
      <c r="F153" s="6">
        <v>0.05763101220387653</v>
      </c>
      <c r="G153" s="6">
        <v>0.012663316582914573</v>
      </c>
      <c r="H153" s="6">
        <v>0</v>
      </c>
      <c r="I153" s="6">
        <v>0.029289303661162957</v>
      </c>
      <c r="J153" s="6">
        <v>0.5107296137339056</v>
      </c>
      <c r="K153" s="6">
        <v>0.3605150214592275</v>
      </c>
      <c r="L153" s="6">
        <v>0.45064377682403434</v>
      </c>
      <c r="M153" s="6">
        <v>0</v>
      </c>
    </row>
    <row r="154" spans="2:13" ht="12.75">
      <c r="B154" s="5">
        <v>1.8</v>
      </c>
      <c r="C154" s="6">
        <v>0.08269921033740128</v>
      </c>
      <c r="D154" s="6">
        <v>0.039626704953338115</v>
      </c>
      <c r="E154" s="6">
        <v>0</v>
      </c>
      <c r="F154" s="6">
        <v>0.05763101220387653</v>
      </c>
      <c r="G154" s="6">
        <v>0.012663316582914573</v>
      </c>
      <c r="H154" s="6">
        <v>0</v>
      </c>
      <c r="I154" s="6">
        <v>0.03015075376884422</v>
      </c>
      <c r="J154" s="6">
        <v>0.5098712446351932</v>
      </c>
      <c r="K154" s="6">
        <v>0.3605150214592275</v>
      </c>
      <c r="L154" s="6">
        <v>0.4497854077253219</v>
      </c>
      <c r="M154" s="6">
        <v>0</v>
      </c>
    </row>
    <row r="155" spans="2:13" ht="12.75">
      <c r="B155" s="5">
        <v>1.9</v>
      </c>
      <c r="C155" s="6">
        <v>0.08330222541277817</v>
      </c>
      <c r="D155" s="6">
        <v>0.04048815506101938</v>
      </c>
      <c r="E155" s="6">
        <v>0</v>
      </c>
      <c r="F155" s="6">
        <v>0.0575448671931084</v>
      </c>
      <c r="G155" s="6">
        <v>0.012749461593682699</v>
      </c>
      <c r="H155" s="6">
        <v>0</v>
      </c>
      <c r="I155" s="6">
        <v>0.030581478822684853</v>
      </c>
      <c r="J155" s="6">
        <v>0.5107296137339056</v>
      </c>
      <c r="K155" s="6">
        <v>0.3605150214592275</v>
      </c>
      <c r="L155" s="6">
        <v>0.4523605150214592</v>
      </c>
      <c r="M155" s="6">
        <v>0</v>
      </c>
    </row>
    <row r="156" spans="2:13" ht="12.75">
      <c r="B156" s="5">
        <v>2</v>
      </c>
      <c r="C156" s="6">
        <v>0.0833883704235463</v>
      </c>
      <c r="D156" s="6">
        <v>0.040918880114860015</v>
      </c>
      <c r="E156" s="6">
        <v>0</v>
      </c>
      <c r="F156" s="6">
        <v>0.05745872218234027</v>
      </c>
      <c r="G156" s="6">
        <v>0.012835606604450826</v>
      </c>
      <c r="H156" s="6">
        <v>0</v>
      </c>
      <c r="I156" s="6">
        <v>0.031012203876525486</v>
      </c>
      <c r="J156" s="6">
        <v>0.513304721030043</v>
      </c>
      <c r="K156" s="6">
        <v>0.36223175965665233</v>
      </c>
      <c r="L156" s="6">
        <v>0.4532188841201717</v>
      </c>
      <c r="M156" s="6">
        <v>0</v>
      </c>
    </row>
    <row r="157" spans="2:13" ht="12.75">
      <c r="B157" s="5"/>
      <c r="C157" s="6"/>
      <c r="D157" s="6"/>
      <c r="E157" s="6"/>
      <c r="F157" s="6"/>
      <c r="G157" s="6"/>
      <c r="H157" s="6"/>
      <c r="I157" s="6"/>
      <c r="J157" s="6"/>
      <c r="K157" s="6"/>
      <c r="L157" s="6"/>
      <c r="M157" s="6"/>
    </row>
    <row r="158" spans="1:13" ht="12.75">
      <c r="A158" s="3" t="s">
        <v>66</v>
      </c>
      <c r="B158" s="5">
        <v>1</v>
      </c>
      <c r="C158" s="6">
        <v>0.05470208183776022</v>
      </c>
      <c r="D158" s="6">
        <v>0.01722900215362527</v>
      </c>
      <c r="E158" s="6">
        <v>0</v>
      </c>
      <c r="F158" s="6">
        <v>0.061679827709978464</v>
      </c>
      <c r="G158" s="6">
        <v>0.023000717875089734</v>
      </c>
      <c r="H158" s="6">
        <v>0</v>
      </c>
      <c r="I158" s="6">
        <v>0.019038047379755924</v>
      </c>
      <c r="J158" s="6">
        <v>0.45150214592274673</v>
      </c>
      <c r="K158" s="6">
        <v>0.3278969957081545</v>
      </c>
      <c r="L158" s="6">
        <v>0.4721030042918455</v>
      </c>
      <c r="M158" s="6">
        <v>0</v>
      </c>
    </row>
    <row r="159" spans="2:13" ht="12.75">
      <c r="B159" s="5">
        <v>1.1</v>
      </c>
      <c r="C159" s="6">
        <v>0.06538406317300789</v>
      </c>
      <c r="D159" s="6">
        <v>0.021536252692031587</v>
      </c>
      <c r="E159" s="6">
        <v>0</v>
      </c>
      <c r="F159" s="6">
        <v>0.06753768844221106</v>
      </c>
      <c r="G159" s="6">
        <v>0.022828427853553483</v>
      </c>
      <c r="H159" s="6">
        <v>0</v>
      </c>
      <c r="I159" s="6">
        <v>0.023862167982770997</v>
      </c>
      <c r="J159" s="6">
        <v>0.49356223175965663</v>
      </c>
      <c r="K159" s="6">
        <v>0.35193133047210295</v>
      </c>
      <c r="L159" s="6">
        <v>0.496137339055794</v>
      </c>
      <c r="M159" s="6">
        <v>0</v>
      </c>
    </row>
    <row r="160" spans="2:13" ht="12.75">
      <c r="B160" s="5">
        <v>1.2</v>
      </c>
      <c r="C160" s="6">
        <v>0.0745154343144293</v>
      </c>
      <c r="D160" s="6">
        <v>0.026532663316582914</v>
      </c>
      <c r="E160" s="6">
        <v>0</v>
      </c>
      <c r="F160" s="6">
        <v>0.07184493898061736</v>
      </c>
      <c r="G160" s="6">
        <v>0.02231155778894472</v>
      </c>
      <c r="H160" s="6">
        <v>0</v>
      </c>
      <c r="I160" s="6">
        <v>0.02842785355348169</v>
      </c>
      <c r="J160" s="6">
        <v>0.5236051502145922</v>
      </c>
      <c r="K160" s="6">
        <v>0.3690987124463519</v>
      </c>
      <c r="L160" s="6">
        <v>0.5150214592274678</v>
      </c>
      <c r="M160" s="6">
        <v>0</v>
      </c>
    </row>
    <row r="161" spans="2:13" ht="12.75">
      <c r="B161" s="5">
        <v>1.3</v>
      </c>
      <c r="C161" s="6">
        <v>0.08226848528356068</v>
      </c>
      <c r="D161" s="6">
        <v>0.031012203876525486</v>
      </c>
      <c r="E161" s="6">
        <v>0</v>
      </c>
      <c r="F161" s="6">
        <v>0.07494615936826991</v>
      </c>
      <c r="G161" s="6">
        <v>0.021277817659727208</v>
      </c>
      <c r="H161" s="6">
        <v>0</v>
      </c>
      <c r="I161" s="6">
        <v>0.03282124910265614</v>
      </c>
      <c r="J161" s="6">
        <v>0.5467811158798284</v>
      </c>
      <c r="K161" s="6">
        <v>0.3836909871244635</v>
      </c>
      <c r="L161" s="6">
        <v>0.5244635193133047</v>
      </c>
      <c r="M161" s="6">
        <v>0</v>
      </c>
    </row>
    <row r="162" spans="2:13" ht="12.75">
      <c r="B162" s="5">
        <v>1.4</v>
      </c>
      <c r="C162" s="6">
        <v>0.08872936109117013</v>
      </c>
      <c r="D162" s="6">
        <v>0.035664034458004305</v>
      </c>
      <c r="E162" s="6">
        <v>0</v>
      </c>
      <c r="F162" s="6">
        <v>0.07744436468054558</v>
      </c>
      <c r="G162" s="6">
        <v>0.019813352476669058</v>
      </c>
      <c r="H162" s="6">
        <v>0</v>
      </c>
      <c r="I162" s="6">
        <v>0.03704235463029433</v>
      </c>
      <c r="J162" s="6">
        <v>0.5665236051502145</v>
      </c>
      <c r="K162" s="6">
        <v>0.3914163090128755</v>
      </c>
      <c r="L162" s="6">
        <v>0.5321888412017167</v>
      </c>
      <c r="M162" s="6">
        <v>0</v>
      </c>
    </row>
    <row r="163" spans="2:13" ht="12.75">
      <c r="B163" s="5">
        <v>1.5</v>
      </c>
      <c r="C163" s="6">
        <v>0.09432878679109834</v>
      </c>
      <c r="D163" s="6">
        <v>0.039626704953338115</v>
      </c>
      <c r="E163" s="6">
        <v>0</v>
      </c>
      <c r="F163" s="6">
        <v>0.07908111988513998</v>
      </c>
      <c r="G163" s="6">
        <v>0.018090452261306532</v>
      </c>
      <c r="H163" s="6">
        <v>0</v>
      </c>
      <c r="I163" s="6">
        <v>0.04083273510409189</v>
      </c>
      <c r="J163" s="6">
        <v>0.582832618025751</v>
      </c>
      <c r="K163" s="6">
        <v>0.3965665236051502</v>
      </c>
      <c r="L163" s="6">
        <v>0.5390557939914163</v>
      </c>
      <c r="M163" s="6">
        <v>0</v>
      </c>
    </row>
    <row r="164" spans="2:13" ht="12.75">
      <c r="B164" s="5">
        <v>1.6</v>
      </c>
      <c r="C164" s="6">
        <v>0.09949748743718594</v>
      </c>
      <c r="D164" s="6">
        <v>0.043072505384063174</v>
      </c>
      <c r="E164" s="6">
        <v>0</v>
      </c>
      <c r="F164" s="6">
        <v>0.07985642498205311</v>
      </c>
      <c r="G164" s="6">
        <v>0.016367552045944006</v>
      </c>
      <c r="H164" s="6">
        <v>0</v>
      </c>
      <c r="I164" s="6">
        <v>0.04436468054558507</v>
      </c>
      <c r="J164" s="6">
        <v>0.5939914163090129</v>
      </c>
      <c r="K164" s="6">
        <v>0.4008583690987124</v>
      </c>
      <c r="L164" s="6">
        <v>0.5424892703862662</v>
      </c>
      <c r="M164" s="6">
        <v>0</v>
      </c>
    </row>
    <row r="165" spans="2:13" ht="12.75">
      <c r="B165" s="5">
        <v>1.7</v>
      </c>
      <c r="C165" s="6">
        <v>0.10354630294328786</v>
      </c>
      <c r="D165" s="6">
        <v>0.04600143575017947</v>
      </c>
      <c r="E165" s="6">
        <v>0</v>
      </c>
      <c r="F165" s="6">
        <v>0.08028715003589376</v>
      </c>
      <c r="G165" s="6">
        <v>0.014644651830581478</v>
      </c>
      <c r="H165" s="6">
        <v>0</v>
      </c>
      <c r="I165" s="6">
        <v>0.047379755922469485</v>
      </c>
      <c r="J165" s="6">
        <v>0.6034334763948498</v>
      </c>
      <c r="K165" s="6">
        <v>0.4034334763948498</v>
      </c>
      <c r="L165" s="6">
        <v>0.544206008583691</v>
      </c>
      <c r="M165" s="6">
        <v>0</v>
      </c>
    </row>
    <row r="166" spans="2:13" ht="12.75">
      <c r="B166" s="5">
        <v>1.8</v>
      </c>
      <c r="C166" s="6">
        <v>0.10725053840631729</v>
      </c>
      <c r="D166" s="6">
        <v>0.04893036611629577</v>
      </c>
      <c r="E166" s="6">
        <v>0</v>
      </c>
      <c r="F166" s="6">
        <v>0.08097631012203876</v>
      </c>
      <c r="G166" s="6">
        <v>0.01292175161521895</v>
      </c>
      <c r="H166" s="6">
        <v>0</v>
      </c>
      <c r="I166" s="6">
        <v>0.0500502512562814</v>
      </c>
      <c r="J166" s="6">
        <v>0.6094420600858369</v>
      </c>
      <c r="K166" s="6">
        <v>0.4051502145922746</v>
      </c>
      <c r="L166" s="6">
        <v>0.5476394849785408</v>
      </c>
      <c r="M166" s="6">
        <v>0</v>
      </c>
    </row>
    <row r="167" spans="2:13" ht="12.75">
      <c r="B167" s="5">
        <v>1.9</v>
      </c>
      <c r="C167" s="6">
        <v>0.11069633883704234</v>
      </c>
      <c r="D167" s="6">
        <v>0.05117013639626705</v>
      </c>
      <c r="E167" s="6">
        <v>0</v>
      </c>
      <c r="F167" s="6">
        <v>0.0810624551328069</v>
      </c>
      <c r="G167" s="6">
        <v>0.011198851399856425</v>
      </c>
      <c r="H167" s="6">
        <v>0</v>
      </c>
      <c r="I167" s="6">
        <v>0.052290021536252694</v>
      </c>
      <c r="J167" s="6">
        <v>0.6128755364806866</v>
      </c>
      <c r="K167" s="6">
        <v>0.4034334763948498</v>
      </c>
      <c r="L167" s="6">
        <v>0.5493562231759657</v>
      </c>
      <c r="M167" s="6">
        <v>0</v>
      </c>
    </row>
    <row r="168" spans="2:13" ht="12.75">
      <c r="B168" s="5">
        <v>2</v>
      </c>
      <c r="C168" s="6">
        <v>0.11371141421392676</v>
      </c>
      <c r="D168" s="6">
        <v>0.0529791816223977</v>
      </c>
      <c r="E168" s="6">
        <v>0</v>
      </c>
      <c r="F168" s="6">
        <v>0.08123474515434315</v>
      </c>
      <c r="G168" s="6">
        <v>0.009992821249102656</v>
      </c>
      <c r="H168" s="6">
        <v>0</v>
      </c>
      <c r="I168" s="6">
        <v>0.05401292175161522</v>
      </c>
      <c r="J168" s="6">
        <v>0.6137339055793991</v>
      </c>
      <c r="K168" s="6">
        <v>0.4025751072961374</v>
      </c>
      <c r="L168" s="6">
        <v>0.5493562231759657</v>
      </c>
      <c r="M168" s="6">
        <v>0</v>
      </c>
    </row>
    <row r="169" spans="2:13" ht="12.75">
      <c r="B169" s="5"/>
      <c r="C169" s="6"/>
      <c r="D169" s="6"/>
      <c r="E169" s="6"/>
      <c r="F169" s="6"/>
      <c r="G169" s="6"/>
      <c r="H169" s="6"/>
      <c r="I169" s="6"/>
      <c r="J169" s="6"/>
      <c r="K169" s="6"/>
      <c r="L169" s="6"/>
      <c r="M169" s="6"/>
    </row>
    <row r="170" spans="1:13" ht="12.75">
      <c r="A170" s="3" t="s">
        <v>67</v>
      </c>
      <c r="B170" s="5">
        <v>1</v>
      </c>
      <c r="C170" s="6">
        <v>0.06991304347826086</v>
      </c>
      <c r="D170" s="6">
        <v>0.023478260869565216</v>
      </c>
      <c r="E170" s="6">
        <v>0</v>
      </c>
      <c r="F170" s="6">
        <v>0.06991304347826086</v>
      </c>
      <c r="G170" s="6">
        <v>0.02478260869565217</v>
      </c>
      <c r="H170" s="6">
        <v>0</v>
      </c>
      <c r="I170" s="6">
        <v>0.02478260869565217</v>
      </c>
      <c r="J170" s="6">
        <v>0.5095652173913043</v>
      </c>
      <c r="K170" s="6">
        <v>0.5095652173913043</v>
      </c>
      <c r="L170" s="6">
        <v>0.36</v>
      </c>
      <c r="M170" s="6">
        <v>0</v>
      </c>
    </row>
    <row r="171" spans="2:13" ht="12.75">
      <c r="B171" s="5">
        <v>1.1</v>
      </c>
      <c r="C171" s="6">
        <v>0.07895652173913043</v>
      </c>
      <c r="D171" s="6">
        <v>0.02869565217391304</v>
      </c>
      <c r="E171" s="6">
        <v>0</v>
      </c>
      <c r="F171" s="6">
        <v>0.07330434782608694</v>
      </c>
      <c r="G171" s="6">
        <v>0.02365217391304348</v>
      </c>
      <c r="H171" s="6">
        <v>0</v>
      </c>
      <c r="I171" s="6">
        <v>0.030260869565217386</v>
      </c>
      <c r="J171" s="6">
        <v>0.5478260869565217</v>
      </c>
      <c r="K171" s="6">
        <v>0.5269565217391304</v>
      </c>
      <c r="L171" s="6">
        <v>0.3782608695652174</v>
      </c>
      <c r="M171" s="6">
        <v>0</v>
      </c>
    </row>
    <row r="172" spans="2:13" ht="12.75">
      <c r="B172" s="5">
        <v>1.2</v>
      </c>
      <c r="C172" s="6">
        <v>0.08695652173913043</v>
      </c>
      <c r="D172" s="6">
        <v>0.033217391304347824</v>
      </c>
      <c r="E172" s="6">
        <v>0</v>
      </c>
      <c r="F172" s="6">
        <v>0.076</v>
      </c>
      <c r="G172" s="6">
        <v>0.02260869565217391</v>
      </c>
      <c r="H172" s="6">
        <v>0</v>
      </c>
      <c r="I172" s="6">
        <v>0.03478260869565217</v>
      </c>
      <c r="J172" s="6">
        <v>0.571304347826087</v>
      </c>
      <c r="K172" s="6">
        <v>0.5382608695652175</v>
      </c>
      <c r="L172" s="6">
        <v>0.391304347826087</v>
      </c>
      <c r="M172" s="6">
        <v>0</v>
      </c>
    </row>
    <row r="173" spans="2:13" ht="12.75">
      <c r="B173" s="5">
        <v>1.3</v>
      </c>
      <c r="C173" s="6">
        <v>0.09365217391304348</v>
      </c>
      <c r="D173" s="6">
        <v>0.03739130434782609</v>
      </c>
      <c r="E173" s="6">
        <v>0</v>
      </c>
      <c r="F173" s="6">
        <v>0.07808695652173914</v>
      </c>
      <c r="G173" s="6">
        <v>0.021043478260869563</v>
      </c>
      <c r="H173" s="6">
        <v>0</v>
      </c>
      <c r="I173" s="6">
        <v>0.03895652173913044</v>
      </c>
      <c r="J173" s="6">
        <v>0.5904347826086956</v>
      </c>
      <c r="K173" s="6">
        <v>0.5408695652173913</v>
      </c>
      <c r="L173" s="6">
        <v>0.3982608695652174</v>
      </c>
      <c r="M173" s="6">
        <v>0</v>
      </c>
    </row>
    <row r="174" spans="2:13" ht="12.75">
      <c r="B174" s="5">
        <v>1.4</v>
      </c>
      <c r="C174" s="6">
        <v>0.09913043478260868</v>
      </c>
      <c r="D174" s="6">
        <v>0.041304347826086954</v>
      </c>
      <c r="E174" s="6">
        <v>0</v>
      </c>
      <c r="F174" s="6">
        <v>0.0793913043478261</v>
      </c>
      <c r="G174" s="6">
        <v>0.01930434782608696</v>
      </c>
      <c r="H174" s="6">
        <v>0</v>
      </c>
      <c r="I174" s="6">
        <v>0.04260869565217391</v>
      </c>
      <c r="J174" s="6">
        <v>0.6</v>
      </c>
      <c r="K174" s="6">
        <v>0.5443478260869565</v>
      </c>
      <c r="L174" s="6">
        <v>0.4026086956521739</v>
      </c>
      <c r="M174" s="6">
        <v>0</v>
      </c>
    </row>
    <row r="175" spans="2:13" ht="12.75">
      <c r="B175" s="5">
        <v>1.5</v>
      </c>
      <c r="C175" s="6">
        <v>0.104</v>
      </c>
      <c r="D175" s="6">
        <v>0.04495652173913043</v>
      </c>
      <c r="E175" s="6">
        <v>0</v>
      </c>
      <c r="F175" s="6">
        <v>0.08043478260869565</v>
      </c>
      <c r="G175" s="6">
        <v>0.01826086956521739</v>
      </c>
      <c r="H175" s="6">
        <v>0</v>
      </c>
      <c r="I175" s="6">
        <v>0.04608695652173913</v>
      </c>
      <c r="J175" s="6">
        <v>0.6086956521739131</v>
      </c>
      <c r="K175" s="6">
        <v>0.5460869565217391</v>
      </c>
      <c r="L175" s="6">
        <v>0.4069565217391304</v>
      </c>
      <c r="M175" s="6">
        <v>0</v>
      </c>
    </row>
    <row r="176" spans="2:13" ht="12.75">
      <c r="B176" s="5">
        <v>1.6</v>
      </c>
      <c r="C176" s="6">
        <v>0.10782608695652174</v>
      </c>
      <c r="D176" s="6">
        <v>0.047826086956521734</v>
      </c>
      <c r="E176" s="6">
        <v>0</v>
      </c>
      <c r="F176" s="6">
        <v>0.08130434782608695</v>
      </c>
      <c r="G176" s="6">
        <v>0.017739130434782608</v>
      </c>
      <c r="H176" s="6">
        <v>0</v>
      </c>
      <c r="I176" s="6">
        <v>0.048695652173913036</v>
      </c>
      <c r="J176" s="6">
        <v>0.6147826086956522</v>
      </c>
      <c r="K176" s="6">
        <v>0.5469565217391305</v>
      </c>
      <c r="L176" s="6">
        <v>0.40869565217391307</v>
      </c>
      <c r="M176" s="6">
        <v>0</v>
      </c>
    </row>
    <row r="177" spans="2:13" ht="12.75">
      <c r="B177" s="3">
        <v>1.7</v>
      </c>
      <c r="C177" s="3">
        <v>0.11095652173913043</v>
      </c>
      <c r="D177" s="3">
        <v>0.050260869565217386</v>
      </c>
      <c r="E177" s="3">
        <v>0</v>
      </c>
      <c r="F177" s="3">
        <v>0.08182608695652173</v>
      </c>
      <c r="G177" s="3">
        <v>0.017217391304347823</v>
      </c>
      <c r="H177" s="3">
        <v>0</v>
      </c>
      <c r="I177" s="3">
        <v>0.05130434782608695</v>
      </c>
      <c r="J177" s="3">
        <v>0.6191304347826087</v>
      </c>
      <c r="K177" s="3">
        <v>0.5469565217391305</v>
      </c>
      <c r="L177" s="3">
        <v>0.40869565217391307</v>
      </c>
      <c r="M177" s="3">
        <v>0</v>
      </c>
    </row>
    <row r="178" spans="2:13" ht="12.75">
      <c r="B178" s="3">
        <v>1.8</v>
      </c>
      <c r="C178" s="3">
        <v>0.11426086956521739</v>
      </c>
      <c r="D178" s="3">
        <v>0.05217391304347826</v>
      </c>
      <c r="E178" s="3">
        <v>0</v>
      </c>
      <c r="F178" s="3">
        <v>0.08191304347826085</v>
      </c>
      <c r="G178" s="3">
        <v>0.016695652173913042</v>
      </c>
      <c r="H178" s="3">
        <v>0</v>
      </c>
      <c r="I178" s="3">
        <v>0.05304347826086956</v>
      </c>
      <c r="J178" s="3">
        <v>0.6234782608695653</v>
      </c>
      <c r="K178" s="3">
        <v>0.5469565217391305</v>
      </c>
      <c r="L178" s="3">
        <v>0.40869565217391307</v>
      </c>
      <c r="M178" s="3">
        <v>0</v>
      </c>
    </row>
    <row r="179" spans="2:13" ht="12.75">
      <c r="B179" s="3">
        <v>1.9</v>
      </c>
      <c r="C179" s="3">
        <v>0.11678260869565216</v>
      </c>
      <c r="D179" s="3">
        <v>0.05408695652173912</v>
      </c>
      <c r="E179" s="3">
        <v>0</v>
      </c>
      <c r="F179" s="3">
        <v>0.08182608695652173</v>
      </c>
      <c r="G179" s="3">
        <v>0.01652173913043478</v>
      </c>
      <c r="H179" s="3">
        <v>0</v>
      </c>
      <c r="I179" s="3">
        <v>0.05460869565217391</v>
      </c>
      <c r="J179" s="3">
        <v>0.6269565217391304</v>
      </c>
      <c r="K179" s="3">
        <v>0.5469565217391305</v>
      </c>
      <c r="L179" s="3">
        <v>0.40869565217391307</v>
      </c>
      <c r="M179" s="3">
        <v>0</v>
      </c>
    </row>
    <row r="180" spans="2:13" ht="12.75">
      <c r="B180" s="3">
        <v>2</v>
      </c>
      <c r="C180" s="3">
        <v>0.11886956521739128</v>
      </c>
      <c r="D180" s="3">
        <v>0.05547826086956521</v>
      </c>
      <c r="E180" s="3">
        <v>0</v>
      </c>
      <c r="F180" s="3">
        <v>0.08165217391304348</v>
      </c>
      <c r="G180" s="3">
        <v>0.016434782608695648</v>
      </c>
      <c r="H180" s="3">
        <v>0</v>
      </c>
      <c r="I180" s="3">
        <v>0.055565217391304336</v>
      </c>
      <c r="J180" s="3">
        <v>0.6304347826086957</v>
      </c>
      <c r="K180" s="3">
        <v>0.5469565217391305</v>
      </c>
      <c r="L180" s="3">
        <v>0.4069565217391304</v>
      </c>
      <c r="M180" s="3">
        <v>0</v>
      </c>
    </row>
    <row r="182" spans="1:13" ht="12.75">
      <c r="A182" s="3" t="s">
        <v>68</v>
      </c>
      <c r="B182" s="3">
        <v>1</v>
      </c>
      <c r="C182" s="3">
        <v>0.07007999999999999</v>
      </c>
      <c r="D182" s="3">
        <v>0.028363636363636365</v>
      </c>
      <c r="E182" s="3">
        <v>0</v>
      </c>
      <c r="F182" s="3">
        <v>0</v>
      </c>
      <c r="G182" s="3">
        <v>0.016232727272727274</v>
      </c>
      <c r="H182" s="3">
        <v>0</v>
      </c>
      <c r="I182" s="3">
        <v>0.023214545454545453</v>
      </c>
      <c r="J182" s="3">
        <v>0.5130434782608696</v>
      </c>
      <c r="K182" s="3">
        <v>0</v>
      </c>
      <c r="L182" s="3">
        <v>0.33391304347826084</v>
      </c>
      <c r="M182" s="3">
        <v>0</v>
      </c>
    </row>
    <row r="183" spans="2:13" ht="12.75">
      <c r="B183" s="3">
        <v>1.1</v>
      </c>
      <c r="C183" s="3">
        <v>0.07348363636363636</v>
      </c>
      <c r="D183" s="3">
        <v>0.03115636363636363</v>
      </c>
      <c r="E183" s="3">
        <v>0</v>
      </c>
      <c r="F183" s="3">
        <v>0</v>
      </c>
      <c r="G183" s="3">
        <v>0.014923636363636363</v>
      </c>
      <c r="H183" s="3">
        <v>0</v>
      </c>
      <c r="I183" s="3">
        <v>0.024959999999999996</v>
      </c>
      <c r="J183" s="3">
        <v>0.5217391304347826</v>
      </c>
      <c r="K183" s="3">
        <v>0</v>
      </c>
      <c r="L183" s="3">
        <v>0.33391304347826084</v>
      </c>
      <c r="M183" s="3">
        <v>0</v>
      </c>
    </row>
    <row r="184" spans="2:13" ht="12.75">
      <c r="B184" s="3">
        <v>1.2</v>
      </c>
      <c r="C184" s="3">
        <v>0.07671272727272727</v>
      </c>
      <c r="D184" s="3">
        <v>0.03351272727272727</v>
      </c>
      <c r="E184" s="3">
        <v>0</v>
      </c>
      <c r="F184" s="3">
        <v>0</v>
      </c>
      <c r="G184" s="3">
        <v>0.014050909090909091</v>
      </c>
      <c r="H184" s="3">
        <v>0</v>
      </c>
      <c r="I184" s="3">
        <v>0.026356363636363636</v>
      </c>
      <c r="J184" s="3">
        <v>0.5234782608695652</v>
      </c>
      <c r="K184" s="3">
        <v>0</v>
      </c>
      <c r="L184" s="3">
        <v>0.33391304347826084</v>
      </c>
      <c r="M184" s="3">
        <v>0</v>
      </c>
    </row>
    <row r="185" spans="2:13" ht="12.75">
      <c r="B185" s="3">
        <v>1.3</v>
      </c>
      <c r="C185" s="3">
        <v>0.0794181818181818</v>
      </c>
      <c r="D185" s="3">
        <v>0.03578181818181818</v>
      </c>
      <c r="E185" s="3">
        <v>0</v>
      </c>
      <c r="F185" s="3">
        <v>0</v>
      </c>
      <c r="G185" s="3">
        <v>0.013876363636363636</v>
      </c>
      <c r="H185" s="3">
        <v>0</v>
      </c>
      <c r="I185" s="3">
        <v>0.027927272727272728</v>
      </c>
      <c r="J185" s="3">
        <v>0.5243478260869565</v>
      </c>
      <c r="K185" s="3">
        <v>0</v>
      </c>
      <c r="L185" s="3">
        <v>0.33391304347826084</v>
      </c>
      <c r="M185" s="3">
        <v>0</v>
      </c>
    </row>
    <row r="186" spans="2:13" ht="12.75">
      <c r="B186" s="3">
        <v>1.4</v>
      </c>
      <c r="C186" s="3">
        <v>0.08116363636363637</v>
      </c>
      <c r="D186" s="3">
        <v>0.03752727272727273</v>
      </c>
      <c r="E186" s="3">
        <v>0</v>
      </c>
      <c r="F186" s="3">
        <v>0</v>
      </c>
      <c r="G186" s="3">
        <v>0.013439999999999999</v>
      </c>
      <c r="H186" s="3">
        <v>0</v>
      </c>
      <c r="I186" s="3">
        <v>0.028799999999999996</v>
      </c>
      <c r="J186" s="3">
        <v>0.5234782608695652</v>
      </c>
      <c r="K186" s="3">
        <v>0</v>
      </c>
      <c r="L186" s="3">
        <v>0.33391304347826084</v>
      </c>
      <c r="M186" s="3">
        <v>0</v>
      </c>
    </row>
    <row r="187" spans="2:13" ht="12.75">
      <c r="B187" s="3">
        <v>1.5</v>
      </c>
      <c r="C187" s="3">
        <v>0.08221090909090908</v>
      </c>
      <c r="D187" s="3">
        <v>0.03901090909090909</v>
      </c>
      <c r="E187" s="3">
        <v>0</v>
      </c>
      <c r="F187" s="3">
        <v>0</v>
      </c>
      <c r="G187" s="3">
        <v>0.013265454545454546</v>
      </c>
      <c r="H187" s="3">
        <v>0</v>
      </c>
      <c r="I187" s="3">
        <v>0.02967272727272727</v>
      </c>
      <c r="J187" s="3">
        <v>0.5226086956521739</v>
      </c>
      <c r="K187" s="3">
        <v>0</v>
      </c>
      <c r="L187" s="3">
        <v>0.33391304347826084</v>
      </c>
      <c r="M187" s="3">
        <v>0</v>
      </c>
    </row>
    <row r="188" spans="2:13" ht="12.75">
      <c r="B188" s="3">
        <v>1.6</v>
      </c>
      <c r="C188" s="3">
        <v>0.08299636363636363</v>
      </c>
      <c r="D188" s="3">
        <v>0.04014545454545454</v>
      </c>
      <c r="E188" s="3">
        <v>0</v>
      </c>
      <c r="F188" s="3">
        <v>0</v>
      </c>
      <c r="G188" s="3">
        <v>0.013265454545454546</v>
      </c>
      <c r="H188" s="3">
        <v>0</v>
      </c>
      <c r="I188" s="3">
        <v>0.030370909090909087</v>
      </c>
      <c r="J188" s="3">
        <v>0.5217391304347826</v>
      </c>
      <c r="K188" s="3">
        <v>0</v>
      </c>
      <c r="L188" s="3">
        <v>0.33391304347826084</v>
      </c>
      <c r="M188" s="3">
        <v>0</v>
      </c>
    </row>
    <row r="189" spans="2:13" ht="12.75">
      <c r="B189" s="3">
        <v>1.7</v>
      </c>
      <c r="C189" s="3">
        <v>0.08317090909090909</v>
      </c>
      <c r="D189" s="3">
        <v>0.04075636363636364</v>
      </c>
      <c r="E189" s="3">
        <v>0</v>
      </c>
      <c r="F189" s="3">
        <v>0</v>
      </c>
      <c r="G189" s="3">
        <v>0.013265454545454546</v>
      </c>
      <c r="H189" s="3">
        <v>0</v>
      </c>
      <c r="I189" s="3">
        <v>0.030545454545454546</v>
      </c>
      <c r="J189" s="3">
        <v>0.5182608695652174</v>
      </c>
      <c r="K189" s="3">
        <v>0</v>
      </c>
      <c r="L189" s="3">
        <v>0.33391304347826084</v>
      </c>
      <c r="M189" s="3">
        <v>0</v>
      </c>
    </row>
    <row r="190" spans="2:13" ht="12.75">
      <c r="B190" s="3">
        <v>1.8</v>
      </c>
      <c r="C190" s="3">
        <v>0.08334545454545456</v>
      </c>
      <c r="D190" s="3">
        <v>0.041018181818181815</v>
      </c>
      <c r="E190" s="3">
        <v>0</v>
      </c>
      <c r="F190" s="3">
        <v>0</v>
      </c>
      <c r="G190" s="3">
        <v>0.013265454545454546</v>
      </c>
      <c r="H190" s="3">
        <v>0</v>
      </c>
      <c r="I190" s="3">
        <v>0.03072</v>
      </c>
      <c r="J190" s="3">
        <v>0.5147826086956522</v>
      </c>
      <c r="K190" s="3">
        <v>0</v>
      </c>
      <c r="L190" s="3">
        <v>0.33391304347826084</v>
      </c>
      <c r="M190" s="3">
        <v>0</v>
      </c>
    </row>
    <row r="191" spans="2:13" ht="12.75">
      <c r="B191" s="3">
        <v>1.9</v>
      </c>
      <c r="C191" s="3">
        <v>0.08352000000000001</v>
      </c>
      <c r="D191" s="3">
        <v>0.04119272727272726</v>
      </c>
      <c r="E191" s="3">
        <v>0</v>
      </c>
      <c r="F191" s="3">
        <v>0</v>
      </c>
      <c r="G191" s="3">
        <v>0.013265454545454546</v>
      </c>
      <c r="H191" s="3">
        <v>0</v>
      </c>
      <c r="I191" s="3">
        <v>0.030807272727272725</v>
      </c>
      <c r="J191" s="3">
        <v>0.5130434782608696</v>
      </c>
      <c r="K191" s="3">
        <v>0</v>
      </c>
      <c r="L191" s="3">
        <v>0.33391304347826084</v>
      </c>
      <c r="M191" s="3">
        <v>0</v>
      </c>
    </row>
    <row r="192" spans="2:13" ht="12.75">
      <c r="B192" s="3">
        <v>2</v>
      </c>
      <c r="C192" s="3">
        <v>0.08352000000000001</v>
      </c>
      <c r="D192" s="3">
        <v>0.04145454545454545</v>
      </c>
      <c r="E192" s="3">
        <v>0</v>
      </c>
      <c r="F192" s="3">
        <v>0</v>
      </c>
      <c r="G192" s="3">
        <v>0.013265454545454546</v>
      </c>
      <c r="H192" s="3">
        <v>0</v>
      </c>
      <c r="I192" s="3">
        <v>0.030807272727272725</v>
      </c>
      <c r="J192" s="3">
        <v>0.508695652173913</v>
      </c>
      <c r="K192" s="3">
        <v>0</v>
      </c>
      <c r="L192" s="3">
        <v>0.33391304347826084</v>
      </c>
      <c r="M192" s="3">
        <v>0</v>
      </c>
    </row>
    <row r="194" spans="1:13" ht="12.75">
      <c r="A194" s="3" t="s">
        <v>69</v>
      </c>
      <c r="B194" s="1">
        <v>1</v>
      </c>
      <c r="C194" s="2">
        <v>0.07007999999999999</v>
      </c>
      <c r="D194" s="2">
        <v>0.016232727272727274</v>
      </c>
      <c r="E194" s="2">
        <v>0</v>
      </c>
      <c r="F194" s="2">
        <v>0</v>
      </c>
      <c r="G194" s="2">
        <v>0.028363636363636365</v>
      </c>
      <c r="H194" s="2">
        <v>0</v>
      </c>
      <c r="I194" s="2">
        <v>0.023214545454545453</v>
      </c>
      <c r="J194" s="2">
        <v>0.33391304347826084</v>
      </c>
      <c r="K194" s="2">
        <v>0</v>
      </c>
      <c r="L194" s="2">
        <v>0.5130434782608696</v>
      </c>
      <c r="M194" s="2">
        <v>0</v>
      </c>
    </row>
    <row r="195" spans="2:13" ht="12.75">
      <c r="B195" s="1">
        <v>1.1</v>
      </c>
      <c r="C195" s="2">
        <v>0.07854545454545456</v>
      </c>
      <c r="D195" s="2">
        <v>0.021818181818181816</v>
      </c>
      <c r="E195" s="2">
        <v>0</v>
      </c>
      <c r="F195" s="2">
        <v>0</v>
      </c>
      <c r="G195" s="2">
        <v>0.030370909090909087</v>
      </c>
      <c r="H195" s="2">
        <v>0</v>
      </c>
      <c r="I195" s="2">
        <v>0.030370909090909087</v>
      </c>
      <c r="J195" s="2">
        <v>0.3669565217391304</v>
      </c>
      <c r="K195" s="2">
        <v>0</v>
      </c>
      <c r="L195" s="2">
        <v>0.5565217391304348</v>
      </c>
      <c r="M195" s="2">
        <v>0</v>
      </c>
    </row>
    <row r="196" spans="2:13" ht="12.75">
      <c r="B196" s="1">
        <v>1.2</v>
      </c>
      <c r="C196" s="2">
        <v>0.0867490909090909</v>
      </c>
      <c r="D196" s="2">
        <v>0.028014545454545455</v>
      </c>
      <c r="E196" s="2">
        <v>0</v>
      </c>
      <c r="F196" s="2">
        <v>0</v>
      </c>
      <c r="G196" s="2">
        <v>0.03141818181818182</v>
      </c>
      <c r="H196" s="2">
        <v>0</v>
      </c>
      <c r="I196" s="2">
        <v>0.03770181818181818</v>
      </c>
      <c r="J196" s="2">
        <v>0.3982608695652174</v>
      </c>
      <c r="K196" s="2">
        <v>0</v>
      </c>
      <c r="L196" s="2">
        <v>0.5904347826086956</v>
      </c>
      <c r="M196" s="2">
        <v>0</v>
      </c>
    </row>
    <row r="197" spans="2:13" ht="12.75">
      <c r="B197" s="1">
        <v>1.3</v>
      </c>
      <c r="C197" s="2">
        <v>0.09425454545454545</v>
      </c>
      <c r="D197" s="2">
        <v>0.03499636363636363</v>
      </c>
      <c r="E197" s="2">
        <v>0</v>
      </c>
      <c r="F197" s="2">
        <v>0</v>
      </c>
      <c r="G197" s="2">
        <v>0.03211636363636364</v>
      </c>
      <c r="H197" s="2">
        <v>0</v>
      </c>
      <c r="I197" s="2">
        <v>0.04634181818181817</v>
      </c>
      <c r="J197" s="2">
        <v>0.4208695652173913</v>
      </c>
      <c r="K197" s="2">
        <v>0</v>
      </c>
      <c r="L197" s="2">
        <v>0.6173913043478261</v>
      </c>
      <c r="M197" s="2">
        <v>0</v>
      </c>
    </row>
    <row r="198" spans="2:13" ht="12.75">
      <c r="B198" s="1">
        <v>1.4</v>
      </c>
      <c r="C198" s="2">
        <v>0.09966545454545453</v>
      </c>
      <c r="D198" s="2">
        <v>0.04189090909090909</v>
      </c>
      <c r="E198" s="2">
        <v>0</v>
      </c>
      <c r="F198" s="2">
        <v>0</v>
      </c>
      <c r="G198" s="2">
        <v>0.031854545454545455</v>
      </c>
      <c r="H198" s="2">
        <v>0</v>
      </c>
      <c r="I198" s="2">
        <v>0.05498181818181818</v>
      </c>
      <c r="J198" s="2">
        <v>0.43913043478260866</v>
      </c>
      <c r="K198" s="2">
        <v>0</v>
      </c>
      <c r="L198" s="2">
        <v>0.6434782608695653</v>
      </c>
      <c r="M198" s="2">
        <v>0</v>
      </c>
    </row>
    <row r="199" spans="2:13" ht="12.75">
      <c r="B199" s="1">
        <v>1.5</v>
      </c>
      <c r="C199" s="2">
        <v>0.10525090909090909</v>
      </c>
      <c r="D199" s="2">
        <v>0.04922181818181818</v>
      </c>
      <c r="E199" s="2">
        <v>0</v>
      </c>
      <c r="F199" s="2">
        <v>0</v>
      </c>
      <c r="G199" s="2">
        <v>0.031243636363636362</v>
      </c>
      <c r="H199" s="2">
        <v>0</v>
      </c>
      <c r="I199" s="2">
        <v>0.06397090909090909</v>
      </c>
      <c r="J199" s="2">
        <v>0.4556521739130435</v>
      </c>
      <c r="K199" s="2">
        <v>0</v>
      </c>
      <c r="L199" s="2">
        <v>0.662608695652174</v>
      </c>
      <c r="M199" s="2">
        <v>0</v>
      </c>
    </row>
    <row r="200" spans="2:13" ht="12.75">
      <c r="B200" s="1">
        <v>1.6</v>
      </c>
      <c r="C200" s="2">
        <v>0.10935272727272725</v>
      </c>
      <c r="D200" s="2">
        <v>0.055854545454545455</v>
      </c>
      <c r="E200" s="2">
        <v>0</v>
      </c>
      <c r="F200" s="2">
        <v>0</v>
      </c>
      <c r="G200" s="2">
        <v>0.03002181818181818</v>
      </c>
      <c r="H200" s="2">
        <v>0</v>
      </c>
      <c r="I200" s="2">
        <v>0.072</v>
      </c>
      <c r="J200" s="2">
        <v>0.46956521739130436</v>
      </c>
      <c r="K200" s="2">
        <v>0</v>
      </c>
      <c r="L200" s="2">
        <v>0.6791304347826087</v>
      </c>
      <c r="M200" s="2">
        <v>0</v>
      </c>
    </row>
    <row r="201" spans="2:13" ht="12.75">
      <c r="B201" s="1">
        <v>1.7</v>
      </c>
      <c r="C201" s="2">
        <v>0.11258181818181819</v>
      </c>
      <c r="D201" s="2">
        <v>0.06231272727272726</v>
      </c>
      <c r="E201" s="2">
        <v>0</v>
      </c>
      <c r="F201" s="2">
        <v>0</v>
      </c>
      <c r="G201" s="2">
        <v>0.028799999999999996</v>
      </c>
      <c r="H201" s="2">
        <v>0</v>
      </c>
      <c r="I201" s="2">
        <v>0.07985454545454546</v>
      </c>
      <c r="J201" s="2">
        <v>0.4826086956521739</v>
      </c>
      <c r="K201" s="2">
        <v>0</v>
      </c>
      <c r="L201" s="2">
        <v>0.6956521739130435</v>
      </c>
      <c r="M201" s="2">
        <v>0</v>
      </c>
    </row>
    <row r="202" spans="2:13" ht="12.75">
      <c r="B202" s="1">
        <v>1.8</v>
      </c>
      <c r="C202" s="2">
        <v>0.11519999999999998</v>
      </c>
      <c r="D202" s="2">
        <v>0.06850909090909091</v>
      </c>
      <c r="E202" s="2">
        <v>0</v>
      </c>
      <c r="F202" s="2">
        <v>0</v>
      </c>
      <c r="G202" s="2">
        <v>0.027054545454545453</v>
      </c>
      <c r="H202" s="2">
        <v>0</v>
      </c>
      <c r="I202" s="2">
        <v>0.08753454545454543</v>
      </c>
      <c r="J202" s="2">
        <v>0.491304347826087</v>
      </c>
      <c r="K202" s="2">
        <v>0</v>
      </c>
      <c r="L202" s="2">
        <v>0.7043478260869565</v>
      </c>
      <c r="M202" s="2">
        <v>0</v>
      </c>
    </row>
    <row r="203" spans="2:13" ht="12.75">
      <c r="B203" s="1">
        <v>1.9</v>
      </c>
      <c r="C203" s="2">
        <v>0.11738181818181817</v>
      </c>
      <c r="D203" s="2">
        <v>0.07418181818181818</v>
      </c>
      <c r="E203" s="2">
        <v>0</v>
      </c>
      <c r="F203" s="2">
        <v>0</v>
      </c>
      <c r="G203" s="2">
        <v>0.025309090909090906</v>
      </c>
      <c r="H203" s="2">
        <v>0</v>
      </c>
      <c r="I203" s="2">
        <v>0.09434181818181818</v>
      </c>
      <c r="J203" s="2">
        <v>0.5</v>
      </c>
      <c r="K203" s="2">
        <v>0</v>
      </c>
      <c r="L203" s="2">
        <v>0.711304347826087</v>
      </c>
      <c r="M203" s="2">
        <v>0</v>
      </c>
    </row>
    <row r="204" spans="2:13" ht="12.75">
      <c r="B204" s="1">
        <v>2</v>
      </c>
      <c r="C204" s="2">
        <v>0.11904</v>
      </c>
      <c r="D204" s="2">
        <v>0.0794181818181818</v>
      </c>
      <c r="E204" s="2">
        <v>0</v>
      </c>
      <c r="F204" s="2">
        <v>0</v>
      </c>
      <c r="G204" s="2">
        <v>0.023563636363636363</v>
      </c>
      <c r="H204" s="2">
        <v>0</v>
      </c>
      <c r="I204" s="2">
        <v>0.10062545454545455</v>
      </c>
      <c r="J204" s="2">
        <v>0.5043478260869565</v>
      </c>
      <c r="K204" s="2">
        <v>0</v>
      </c>
      <c r="L204" s="2">
        <v>0.7139130434782609</v>
      </c>
      <c r="M204" s="2">
        <v>0</v>
      </c>
    </row>
    <row r="206" spans="1:13" ht="12.75">
      <c r="A206" s="3" t="s">
        <v>70</v>
      </c>
      <c r="B206" s="3">
        <v>1</v>
      </c>
      <c r="C206" s="3">
        <v>0</v>
      </c>
      <c r="D206" s="3">
        <v>0.03698924731182796</v>
      </c>
      <c r="E206" s="3">
        <v>0</v>
      </c>
      <c r="F206" s="3">
        <v>0</v>
      </c>
      <c r="G206" s="3">
        <v>0.03698924731182796</v>
      </c>
      <c r="H206" s="3">
        <v>0</v>
      </c>
      <c r="I206" s="3">
        <v>0.04860215053763441</v>
      </c>
      <c r="J206" s="3">
        <v>0.45806451612903226</v>
      </c>
      <c r="K206" s="3">
        <v>0</v>
      </c>
      <c r="L206" s="3">
        <v>0.45806451612903226</v>
      </c>
      <c r="M206" s="3">
        <v>0</v>
      </c>
    </row>
    <row r="207" spans="2:13" ht="12.75">
      <c r="B207" s="3">
        <v>1.1</v>
      </c>
      <c r="C207" s="3">
        <v>0</v>
      </c>
      <c r="D207" s="3">
        <v>0.04455913978494623</v>
      </c>
      <c r="E207" s="3">
        <v>0</v>
      </c>
      <c r="F207" s="3">
        <v>0</v>
      </c>
      <c r="G207" s="3">
        <v>0.035440860215053764</v>
      </c>
      <c r="H207" s="3">
        <v>0</v>
      </c>
      <c r="I207" s="3">
        <v>0.0581505376344086</v>
      </c>
      <c r="J207" s="3">
        <v>0.4735483870967742</v>
      </c>
      <c r="K207" s="3">
        <v>0</v>
      </c>
      <c r="L207" s="3">
        <v>0.4782795698924731</v>
      </c>
      <c r="M207" s="3">
        <v>0</v>
      </c>
    </row>
    <row r="208" spans="2:13" ht="12.75">
      <c r="B208" s="3">
        <v>1.2</v>
      </c>
      <c r="C208" s="3">
        <v>0</v>
      </c>
      <c r="D208" s="3">
        <v>0.05230107526881721</v>
      </c>
      <c r="E208" s="3">
        <v>0</v>
      </c>
      <c r="F208" s="3">
        <v>0</v>
      </c>
      <c r="G208" s="3">
        <v>0.03397849462365592</v>
      </c>
      <c r="H208" s="3">
        <v>0</v>
      </c>
      <c r="I208" s="3">
        <v>0.06726881720430108</v>
      </c>
      <c r="J208" s="3">
        <v>0.4873118279569893</v>
      </c>
      <c r="K208" s="3">
        <v>0</v>
      </c>
      <c r="L208" s="3">
        <v>0.4946236559139785</v>
      </c>
      <c r="M208" s="3">
        <v>0</v>
      </c>
    </row>
    <row r="209" spans="2:13" ht="12.75">
      <c r="B209" s="3">
        <v>1.3</v>
      </c>
      <c r="C209" s="3">
        <v>0</v>
      </c>
      <c r="D209" s="3">
        <v>0.05935483870967742</v>
      </c>
      <c r="E209" s="3">
        <v>0</v>
      </c>
      <c r="F209" s="3">
        <v>0</v>
      </c>
      <c r="G209" s="3">
        <v>0.03191397849462366</v>
      </c>
      <c r="H209" s="3">
        <v>0</v>
      </c>
      <c r="I209" s="3">
        <v>0.07612903225806451</v>
      </c>
      <c r="J209" s="3">
        <v>0.49892473118279573</v>
      </c>
      <c r="K209" s="3">
        <v>0</v>
      </c>
      <c r="L209" s="3">
        <v>0.5088172043010752</v>
      </c>
      <c r="M209" s="3">
        <v>0</v>
      </c>
    </row>
    <row r="210" spans="2:13" ht="12.75">
      <c r="B210" s="3">
        <v>1.4</v>
      </c>
      <c r="C210" s="3">
        <v>0</v>
      </c>
      <c r="D210" s="3">
        <v>0.06580645161290323</v>
      </c>
      <c r="E210" s="3">
        <v>0</v>
      </c>
      <c r="F210" s="3">
        <v>0</v>
      </c>
      <c r="G210" s="3">
        <v>0.030107526881720432</v>
      </c>
      <c r="H210" s="3">
        <v>0</v>
      </c>
      <c r="I210" s="3">
        <v>0.08361290322580646</v>
      </c>
      <c r="J210" s="3">
        <v>0.5070967741935484</v>
      </c>
      <c r="K210" s="3">
        <v>0</v>
      </c>
      <c r="L210" s="3">
        <v>0.5204301075268817</v>
      </c>
      <c r="M210" s="3">
        <v>0</v>
      </c>
    </row>
    <row r="211" spans="2:13" ht="12.75">
      <c r="B211" s="3">
        <v>1.5</v>
      </c>
      <c r="C211" s="3">
        <v>0</v>
      </c>
      <c r="D211" s="3">
        <v>0.07225806451612904</v>
      </c>
      <c r="E211" s="3">
        <v>0</v>
      </c>
      <c r="F211" s="3">
        <v>0</v>
      </c>
      <c r="G211" s="3">
        <v>0.028301075268817203</v>
      </c>
      <c r="H211" s="3">
        <v>0</v>
      </c>
      <c r="I211" s="3">
        <v>0.09152688172043011</v>
      </c>
      <c r="J211" s="3">
        <v>0.5126881720430108</v>
      </c>
      <c r="K211" s="3">
        <v>0</v>
      </c>
      <c r="L211" s="3">
        <v>0.5290322580645161</v>
      </c>
      <c r="M211" s="3">
        <v>0</v>
      </c>
    </row>
    <row r="212" spans="2:13" ht="12.75">
      <c r="B212" s="3">
        <v>1.6</v>
      </c>
      <c r="C212" s="3">
        <v>0</v>
      </c>
      <c r="D212" s="3">
        <v>0.07827956989247312</v>
      </c>
      <c r="E212" s="3">
        <v>0</v>
      </c>
      <c r="F212" s="3">
        <v>0</v>
      </c>
      <c r="G212" s="3">
        <v>0.026838709677419356</v>
      </c>
      <c r="H212" s="3">
        <v>0</v>
      </c>
      <c r="I212" s="3">
        <v>0.0989247311827957</v>
      </c>
      <c r="J212" s="3">
        <v>0.5161290322580645</v>
      </c>
      <c r="K212" s="3">
        <v>0</v>
      </c>
      <c r="L212" s="3">
        <v>0.5354838709677419</v>
      </c>
      <c r="M212" s="3">
        <v>0</v>
      </c>
    </row>
    <row r="213" spans="2:13" ht="12.75">
      <c r="B213" s="3">
        <v>1.7</v>
      </c>
      <c r="C213" s="3">
        <v>0</v>
      </c>
      <c r="D213" s="3">
        <v>0.08318279569892473</v>
      </c>
      <c r="E213" s="3">
        <v>0</v>
      </c>
      <c r="F213" s="3">
        <v>0</v>
      </c>
      <c r="G213" s="3">
        <v>0.025806451612903226</v>
      </c>
      <c r="H213" s="3">
        <v>0</v>
      </c>
      <c r="I213" s="3">
        <v>0.10494623655913979</v>
      </c>
      <c r="J213" s="3">
        <v>0.5182795698924731</v>
      </c>
      <c r="K213" s="3">
        <v>0</v>
      </c>
      <c r="L213" s="3">
        <v>0.5410752688172044</v>
      </c>
      <c r="M213" s="3">
        <v>0</v>
      </c>
    </row>
    <row r="214" spans="2:13" ht="12.75">
      <c r="B214" s="3">
        <v>1.8</v>
      </c>
      <c r="C214" s="3">
        <v>0</v>
      </c>
      <c r="D214" s="3">
        <v>0.08774193548387096</v>
      </c>
      <c r="E214" s="3">
        <v>0</v>
      </c>
      <c r="F214" s="3">
        <v>0</v>
      </c>
      <c r="G214" s="3">
        <v>0.025118279569892474</v>
      </c>
      <c r="H214" s="3">
        <v>0</v>
      </c>
      <c r="I214" s="3">
        <v>0.11096774193548388</v>
      </c>
      <c r="J214" s="3">
        <v>0.5187096774193548</v>
      </c>
      <c r="K214" s="3">
        <v>0</v>
      </c>
      <c r="L214" s="3">
        <v>0.5445161290322581</v>
      </c>
      <c r="M214" s="3">
        <v>0</v>
      </c>
    </row>
    <row r="215" spans="2:13" ht="12.75">
      <c r="B215" s="3">
        <v>1.9</v>
      </c>
      <c r="C215" s="3">
        <v>0</v>
      </c>
      <c r="D215" s="3">
        <v>0.09221505376344086</v>
      </c>
      <c r="E215" s="3">
        <v>0</v>
      </c>
      <c r="F215" s="3">
        <v>0</v>
      </c>
      <c r="G215" s="3">
        <v>0.024774193548387096</v>
      </c>
      <c r="H215" s="3">
        <v>0</v>
      </c>
      <c r="I215" s="3">
        <v>0.1163010752688172</v>
      </c>
      <c r="J215" s="3">
        <v>0.5187096774193548</v>
      </c>
      <c r="K215" s="3">
        <v>0</v>
      </c>
      <c r="L215" s="3">
        <v>0.5475268817204302</v>
      </c>
      <c r="M215" s="3">
        <v>0</v>
      </c>
    </row>
    <row r="216" spans="2:13" ht="12.75">
      <c r="B216" s="3">
        <v>2</v>
      </c>
      <c r="C216" s="3">
        <v>0</v>
      </c>
      <c r="D216" s="3">
        <v>0.09634408602150538</v>
      </c>
      <c r="E216" s="3">
        <v>0</v>
      </c>
      <c r="F216" s="3">
        <v>0</v>
      </c>
      <c r="G216" s="3">
        <v>0.024688172043010752</v>
      </c>
      <c r="H216" s="3">
        <v>0</v>
      </c>
      <c r="I216" s="3">
        <v>0.12137634408602149</v>
      </c>
      <c r="J216" s="3">
        <v>0.5187096774193548</v>
      </c>
      <c r="K216" s="3">
        <v>0</v>
      </c>
      <c r="L216" s="3">
        <v>0.5496774193548387</v>
      </c>
      <c r="M216" s="3">
        <v>0</v>
      </c>
    </row>
    <row r="217" spans="2:13" ht="12.75">
      <c r="B217" s="3">
        <v>2.1</v>
      </c>
      <c r="C217" s="3">
        <v>0</v>
      </c>
      <c r="D217" s="3">
        <v>0.09978494623655913</v>
      </c>
      <c r="E217" s="3">
        <v>0</v>
      </c>
      <c r="F217" s="3">
        <v>0</v>
      </c>
      <c r="G217" s="3">
        <v>0.024516129032258065</v>
      </c>
      <c r="H217" s="3">
        <v>0</v>
      </c>
      <c r="I217" s="3">
        <v>0.1258494623655914</v>
      </c>
      <c r="J217" s="3">
        <v>0.5187096774193548</v>
      </c>
      <c r="K217" s="3">
        <v>0</v>
      </c>
      <c r="L217" s="3">
        <v>0.5496774193548387</v>
      </c>
      <c r="M217" s="3">
        <v>0</v>
      </c>
    </row>
    <row r="218" spans="2:13" ht="12.75">
      <c r="B218" s="3">
        <v>2.2</v>
      </c>
      <c r="C218" s="3">
        <v>0</v>
      </c>
      <c r="D218" s="3">
        <v>0.10219354838709678</v>
      </c>
      <c r="E218" s="3">
        <v>0</v>
      </c>
      <c r="F218" s="3">
        <v>0</v>
      </c>
      <c r="G218" s="3">
        <v>0.024516129032258065</v>
      </c>
      <c r="H218" s="3">
        <v>0</v>
      </c>
      <c r="I218" s="3">
        <v>0.1293763440860215</v>
      </c>
      <c r="J218" s="3">
        <v>0.5187096774193548</v>
      </c>
      <c r="K218" s="3">
        <v>0</v>
      </c>
      <c r="L218" s="3">
        <v>0.5496774193548387</v>
      </c>
      <c r="M218" s="3">
        <v>0</v>
      </c>
    </row>
    <row r="219" spans="2:13" ht="12.75">
      <c r="B219" s="3">
        <v>2.3</v>
      </c>
      <c r="C219" s="3">
        <v>0</v>
      </c>
      <c r="D219" s="3">
        <v>0.10494623655913979</v>
      </c>
      <c r="E219" s="3">
        <v>0</v>
      </c>
      <c r="F219" s="3">
        <v>0</v>
      </c>
      <c r="G219" s="3">
        <v>0.024516129032258065</v>
      </c>
      <c r="H219" s="3">
        <v>0</v>
      </c>
      <c r="I219" s="3">
        <v>0.13281720430107527</v>
      </c>
      <c r="J219" s="3">
        <v>0.5187096774193548</v>
      </c>
      <c r="K219" s="3">
        <v>0</v>
      </c>
      <c r="L219" s="3">
        <v>0.5496774193548387</v>
      </c>
      <c r="M219" s="3">
        <v>0</v>
      </c>
    </row>
    <row r="220" spans="2:13" ht="12.75">
      <c r="B220" s="3">
        <v>2.4</v>
      </c>
      <c r="C220" s="3">
        <v>0</v>
      </c>
      <c r="D220" s="3">
        <v>0.10709677419354838</v>
      </c>
      <c r="E220" s="3">
        <v>0</v>
      </c>
      <c r="F220" s="3">
        <v>0</v>
      </c>
      <c r="G220" s="3">
        <v>0.024516129032258065</v>
      </c>
      <c r="H220" s="3">
        <v>0</v>
      </c>
      <c r="I220" s="3">
        <v>0.1355698924731183</v>
      </c>
      <c r="J220" s="3">
        <v>0.5187096774193548</v>
      </c>
      <c r="K220" s="3">
        <v>0</v>
      </c>
      <c r="L220" s="3">
        <v>0.5496774193548387</v>
      </c>
      <c r="M220" s="3">
        <v>0</v>
      </c>
    </row>
    <row r="221" spans="2:13" ht="12.75">
      <c r="B221" s="3">
        <v>2.5</v>
      </c>
      <c r="C221" s="3">
        <v>0</v>
      </c>
      <c r="D221" s="3">
        <v>0.10881720430107528</v>
      </c>
      <c r="E221" s="3">
        <v>0</v>
      </c>
      <c r="F221" s="3">
        <v>0</v>
      </c>
      <c r="G221" s="3">
        <v>0.024516129032258065</v>
      </c>
      <c r="H221" s="3">
        <v>0</v>
      </c>
      <c r="I221" s="3">
        <v>0.13806451612903226</v>
      </c>
      <c r="J221" s="3">
        <v>0.5187096774193548</v>
      </c>
      <c r="K221" s="3">
        <v>0</v>
      </c>
      <c r="L221" s="3">
        <v>0.5496774193548387</v>
      </c>
      <c r="M221" s="3">
        <v>0</v>
      </c>
    </row>
    <row r="222" spans="2:13" ht="12.75">
      <c r="B222" s="3">
        <v>2.6</v>
      </c>
      <c r="C222" s="3">
        <v>0</v>
      </c>
      <c r="D222" s="3">
        <v>0.11096774193548388</v>
      </c>
      <c r="E222" s="3">
        <v>0</v>
      </c>
      <c r="F222" s="3">
        <v>0</v>
      </c>
      <c r="G222" s="3">
        <v>0.024516129032258065</v>
      </c>
      <c r="H222" s="3">
        <v>0</v>
      </c>
      <c r="I222" s="3">
        <v>0.14021505376344087</v>
      </c>
      <c r="J222" s="3">
        <v>0.5187096774193548</v>
      </c>
      <c r="K222" s="3">
        <v>0</v>
      </c>
      <c r="L222" s="3">
        <v>0.5496774193548387</v>
      </c>
      <c r="M222" s="3">
        <v>0</v>
      </c>
    </row>
    <row r="223" spans="2:13" ht="12.75">
      <c r="B223" s="3">
        <v>2.7</v>
      </c>
      <c r="C223" s="3">
        <v>0</v>
      </c>
      <c r="D223" s="3">
        <v>0.11260215053763441</v>
      </c>
      <c r="E223" s="3">
        <v>0</v>
      </c>
      <c r="F223" s="3">
        <v>0</v>
      </c>
      <c r="G223" s="3">
        <v>0.024516129032258065</v>
      </c>
      <c r="H223" s="3">
        <v>0</v>
      </c>
      <c r="I223" s="3">
        <v>0.14184946236559137</v>
      </c>
      <c r="J223" s="3">
        <v>0.5187096774193548</v>
      </c>
      <c r="K223" s="3">
        <v>0</v>
      </c>
      <c r="L223" s="3">
        <v>0.5496774193548387</v>
      </c>
      <c r="M223" s="3">
        <v>0</v>
      </c>
    </row>
    <row r="224" spans="2:13" ht="12.75">
      <c r="B224" s="3">
        <v>2.8</v>
      </c>
      <c r="C224" s="3">
        <v>0</v>
      </c>
      <c r="D224" s="3">
        <v>0.11440860215053765</v>
      </c>
      <c r="E224" s="3">
        <v>0</v>
      </c>
      <c r="F224" s="3">
        <v>0</v>
      </c>
      <c r="G224" s="3">
        <v>0.024516129032258065</v>
      </c>
      <c r="H224" s="3">
        <v>0</v>
      </c>
      <c r="I224" s="3">
        <v>0.14374193548387096</v>
      </c>
      <c r="J224" s="3">
        <v>0.5187096774193548</v>
      </c>
      <c r="K224" s="3">
        <v>0</v>
      </c>
      <c r="L224" s="3">
        <v>0.5496774193548387</v>
      </c>
      <c r="M224" s="3">
        <v>0</v>
      </c>
    </row>
    <row r="225" spans="2:13" ht="12.75">
      <c r="B225" s="3">
        <v>2.9</v>
      </c>
      <c r="C225" s="3">
        <v>0</v>
      </c>
      <c r="D225" s="3">
        <v>0.11561290322580645</v>
      </c>
      <c r="E225" s="3">
        <v>0</v>
      </c>
      <c r="F225" s="3">
        <v>0</v>
      </c>
      <c r="G225" s="3">
        <v>0.024516129032258065</v>
      </c>
      <c r="H225" s="3">
        <v>0</v>
      </c>
      <c r="I225" s="3">
        <v>0.14529032258064517</v>
      </c>
      <c r="J225" s="3">
        <v>0.5187096774193548</v>
      </c>
      <c r="K225" s="3">
        <v>0</v>
      </c>
      <c r="L225" s="3">
        <v>0.5496774193548387</v>
      </c>
      <c r="M225" s="3">
        <v>0</v>
      </c>
    </row>
    <row r="226" spans="2:13" ht="12.75">
      <c r="B226" s="3">
        <v>3</v>
      </c>
      <c r="C226" s="3">
        <v>0</v>
      </c>
      <c r="D226" s="3">
        <v>0.11698924731182796</v>
      </c>
      <c r="E226" s="3">
        <v>0</v>
      </c>
      <c r="F226" s="3">
        <v>0</v>
      </c>
      <c r="G226" s="3">
        <v>0.024516129032258065</v>
      </c>
      <c r="H226" s="3">
        <v>0</v>
      </c>
      <c r="I226" s="3">
        <v>0.14666666666666667</v>
      </c>
      <c r="J226" s="3">
        <v>0.5187096774193548</v>
      </c>
      <c r="K226" s="3">
        <v>0</v>
      </c>
      <c r="L226" s="3">
        <v>0.5496774193548387</v>
      </c>
      <c r="M226" s="3">
        <v>0</v>
      </c>
    </row>
    <row r="227" spans="2:13" ht="12.75">
      <c r="B227" s="3">
        <v>3.1</v>
      </c>
      <c r="C227" s="3">
        <v>0</v>
      </c>
      <c r="D227" s="3">
        <v>0.1180215053763441</v>
      </c>
      <c r="E227" s="3">
        <v>0</v>
      </c>
      <c r="F227" s="3">
        <v>0</v>
      </c>
      <c r="G227" s="3">
        <v>0.024516129032258065</v>
      </c>
      <c r="H227" s="3">
        <v>0</v>
      </c>
      <c r="I227" s="3">
        <v>0.14795698924731185</v>
      </c>
      <c r="J227" s="3">
        <v>0.5187096774193548</v>
      </c>
      <c r="K227" s="3">
        <v>0</v>
      </c>
      <c r="L227" s="3">
        <v>0.5496774193548387</v>
      </c>
      <c r="M227" s="3">
        <v>0</v>
      </c>
    </row>
    <row r="228" spans="2:13" ht="12.75">
      <c r="B228" s="3">
        <v>3.2</v>
      </c>
      <c r="C228" s="3">
        <v>0</v>
      </c>
      <c r="D228" s="3">
        <v>0.11888172043010753</v>
      </c>
      <c r="E228" s="3">
        <v>0</v>
      </c>
      <c r="F228" s="3">
        <v>0</v>
      </c>
      <c r="G228" s="3">
        <v>0.024516129032258065</v>
      </c>
      <c r="H228" s="3">
        <v>0</v>
      </c>
      <c r="I228" s="3">
        <v>0.14881720430107528</v>
      </c>
      <c r="J228" s="3">
        <v>0.5187096774193548</v>
      </c>
      <c r="K228" s="3">
        <v>0</v>
      </c>
      <c r="L228" s="3">
        <v>0.5496774193548387</v>
      </c>
      <c r="M228" s="3">
        <v>0</v>
      </c>
    </row>
    <row r="229" spans="2:13" ht="12.75">
      <c r="B229" s="3">
        <v>3.3</v>
      </c>
      <c r="C229" s="3">
        <v>0</v>
      </c>
      <c r="D229" s="3">
        <v>0.11974193548387096</v>
      </c>
      <c r="E229" s="3">
        <v>0</v>
      </c>
      <c r="F229" s="3">
        <v>0</v>
      </c>
      <c r="G229" s="3">
        <v>0.024516129032258065</v>
      </c>
      <c r="H229" s="3">
        <v>0</v>
      </c>
      <c r="I229" s="3">
        <v>0.1496774193548387</v>
      </c>
      <c r="J229" s="3">
        <v>0.5187096774193548</v>
      </c>
      <c r="K229" s="3">
        <v>0</v>
      </c>
      <c r="L229" s="3">
        <v>0.5496774193548387</v>
      </c>
      <c r="M229" s="3">
        <v>0</v>
      </c>
    </row>
    <row r="230" spans="2:13" ht="12.75">
      <c r="B230" s="3">
        <v>3.4</v>
      </c>
      <c r="C230" s="3">
        <v>0</v>
      </c>
      <c r="D230" s="3">
        <v>0.12043010752688173</v>
      </c>
      <c r="E230" s="3">
        <v>0</v>
      </c>
      <c r="F230" s="3">
        <v>0</v>
      </c>
      <c r="G230" s="3">
        <v>0.024516129032258065</v>
      </c>
      <c r="H230" s="3">
        <v>0</v>
      </c>
      <c r="I230" s="3">
        <v>0.15053763440860216</v>
      </c>
      <c r="J230" s="3">
        <v>0.5187096774193548</v>
      </c>
      <c r="K230" s="3">
        <v>0</v>
      </c>
      <c r="L230" s="3">
        <v>0.5496774193548387</v>
      </c>
      <c r="M230" s="3">
        <v>0</v>
      </c>
    </row>
    <row r="231" spans="2:13" ht="12.75">
      <c r="B231" s="3">
        <v>3.5</v>
      </c>
      <c r="C231" s="3">
        <v>0</v>
      </c>
      <c r="D231" s="3">
        <v>0.12129032258064516</v>
      </c>
      <c r="E231" s="3">
        <v>0</v>
      </c>
      <c r="F231" s="3">
        <v>0</v>
      </c>
      <c r="G231" s="3">
        <v>0.024516129032258065</v>
      </c>
      <c r="H231" s="3">
        <v>0</v>
      </c>
      <c r="I231" s="3">
        <v>0.15139784946236562</v>
      </c>
      <c r="J231" s="3">
        <v>0.5187096774193548</v>
      </c>
      <c r="K231" s="3">
        <v>0</v>
      </c>
      <c r="L231" s="3">
        <v>0.5496774193548387</v>
      </c>
      <c r="M231" s="3">
        <v>0</v>
      </c>
    </row>
    <row r="232" spans="2:13" ht="12.75">
      <c r="B232" s="3">
        <v>3.6</v>
      </c>
      <c r="C232" s="3">
        <v>0</v>
      </c>
      <c r="D232" s="3">
        <v>0.12180645161290324</v>
      </c>
      <c r="E232" s="3">
        <v>0</v>
      </c>
      <c r="F232" s="3">
        <v>0</v>
      </c>
      <c r="G232" s="3">
        <v>0.024516129032258065</v>
      </c>
      <c r="H232" s="3">
        <v>0</v>
      </c>
      <c r="I232" s="3">
        <v>0.15200000000000002</v>
      </c>
      <c r="J232" s="3">
        <v>0.5187096774193548</v>
      </c>
      <c r="K232" s="3">
        <v>0</v>
      </c>
      <c r="L232" s="3">
        <v>0.5496774193548387</v>
      </c>
      <c r="M232" s="3">
        <v>0</v>
      </c>
    </row>
    <row r="233" spans="2:13" ht="12.75">
      <c r="B233" s="3">
        <v>3.7</v>
      </c>
      <c r="C233" s="3">
        <v>0</v>
      </c>
      <c r="D233" s="3">
        <v>0.1221505376344086</v>
      </c>
      <c r="E233" s="3">
        <v>0</v>
      </c>
      <c r="F233" s="3">
        <v>0</v>
      </c>
      <c r="G233" s="3">
        <v>0.024516129032258065</v>
      </c>
      <c r="H233" s="3">
        <v>0</v>
      </c>
      <c r="I233" s="3">
        <v>0.15225806451612903</v>
      </c>
      <c r="J233" s="3">
        <v>0.5187096774193548</v>
      </c>
      <c r="K233" s="3">
        <v>0</v>
      </c>
      <c r="L233" s="3">
        <v>0.5496774193548387</v>
      </c>
      <c r="M233" s="3">
        <v>0</v>
      </c>
    </row>
    <row r="234" spans="2:13" ht="12.75">
      <c r="B234" s="3">
        <v>3.8</v>
      </c>
      <c r="C234" s="3">
        <v>0</v>
      </c>
      <c r="D234" s="3">
        <v>0.12232258064516129</v>
      </c>
      <c r="E234" s="3">
        <v>0</v>
      </c>
      <c r="F234" s="3">
        <v>0</v>
      </c>
      <c r="G234" s="3">
        <v>0.024516129032258065</v>
      </c>
      <c r="H234" s="3">
        <v>0</v>
      </c>
      <c r="I234" s="3">
        <v>0.1531182795698925</v>
      </c>
      <c r="J234" s="3">
        <v>0.5187096774193548</v>
      </c>
      <c r="K234" s="3">
        <v>0</v>
      </c>
      <c r="L234" s="3">
        <v>0.5496774193548387</v>
      </c>
      <c r="M234" s="3">
        <v>0</v>
      </c>
    </row>
    <row r="235" spans="2:13" ht="12.75">
      <c r="B235" s="3">
        <v>3.9</v>
      </c>
      <c r="C235" s="3">
        <v>0</v>
      </c>
      <c r="D235" s="3">
        <v>0.12258064516129033</v>
      </c>
      <c r="E235" s="3">
        <v>0</v>
      </c>
      <c r="F235" s="3">
        <v>0</v>
      </c>
      <c r="G235" s="3">
        <v>0.024516129032258065</v>
      </c>
      <c r="H235" s="3">
        <v>0</v>
      </c>
      <c r="I235" s="3">
        <v>0.1535483870967742</v>
      </c>
      <c r="J235" s="3">
        <v>0.5187096774193548</v>
      </c>
      <c r="K235" s="3">
        <v>0</v>
      </c>
      <c r="L235" s="3">
        <v>0.5496774193548387</v>
      </c>
      <c r="M235" s="3">
        <v>0</v>
      </c>
    </row>
    <row r="236" spans="2:13" ht="12.75">
      <c r="B236" s="3">
        <v>4</v>
      </c>
      <c r="C236" s="3">
        <v>0</v>
      </c>
      <c r="D236" s="3">
        <v>0.12283870967741935</v>
      </c>
      <c r="E236" s="3">
        <v>0</v>
      </c>
      <c r="F236" s="3">
        <v>0</v>
      </c>
      <c r="G236" s="3">
        <v>0.024516129032258065</v>
      </c>
      <c r="H236" s="3">
        <v>0</v>
      </c>
      <c r="I236" s="3">
        <v>0.15380645161290324</v>
      </c>
      <c r="J236" s="3">
        <v>0.5187096774193548</v>
      </c>
      <c r="K236" s="3">
        <v>0</v>
      </c>
      <c r="L236" s="3">
        <v>0.5496774193548387</v>
      </c>
      <c r="M236" s="3">
        <v>0</v>
      </c>
    </row>
  </sheetData>
  <sheetProtection sheet="1" objects="1" scenarios="1"/>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R119"/>
  <sheetViews>
    <sheetView zoomScale="75" zoomScaleNormal="75" workbookViewId="0" topLeftCell="A46">
      <selection activeCell="B81" sqref="B81"/>
    </sheetView>
  </sheetViews>
  <sheetFormatPr defaultColWidth="9.00390625" defaultRowHeight="13.5"/>
  <cols>
    <col min="1" max="1" width="9.75390625" style="14" customWidth="1"/>
    <col min="2" max="2" width="15.75390625" style="14" customWidth="1"/>
    <col min="3" max="16384" width="9.75390625" style="14" customWidth="1"/>
  </cols>
  <sheetData>
    <row r="1" spans="1:13" ht="12.75">
      <c r="A1" s="9" t="s">
        <v>297</v>
      </c>
      <c r="B1" s="13"/>
      <c r="C1" s="13"/>
      <c r="D1" s="13"/>
      <c r="E1" s="13"/>
      <c r="F1" s="13"/>
      <c r="G1" s="13"/>
      <c r="H1" s="13"/>
      <c r="I1" s="13"/>
      <c r="K1" s="13"/>
      <c r="L1" s="13"/>
      <c r="M1" s="13"/>
    </row>
    <row r="2" spans="1:13" ht="12.75">
      <c r="A2" s="9" t="s">
        <v>312</v>
      </c>
      <c r="B2" s="13"/>
      <c r="C2" s="13"/>
      <c r="D2" s="13"/>
      <c r="E2" s="13"/>
      <c r="F2" s="13"/>
      <c r="G2" s="13"/>
      <c r="H2" s="13"/>
      <c r="I2" s="13"/>
      <c r="K2" s="13"/>
      <c r="L2" s="13"/>
      <c r="M2" s="13"/>
    </row>
    <row r="3" spans="1:13" ht="12.75">
      <c r="A3" s="9" t="s">
        <v>108</v>
      </c>
      <c r="B3" s="13"/>
      <c r="C3" s="13"/>
      <c r="D3" s="13"/>
      <c r="E3" s="13"/>
      <c r="F3" s="13"/>
      <c r="G3" s="13"/>
      <c r="H3" s="13"/>
      <c r="I3" s="13"/>
      <c r="J3" s="13"/>
      <c r="K3" s="13"/>
      <c r="L3" s="13"/>
      <c r="M3" s="13"/>
    </row>
    <row r="4" spans="1:13" ht="12.75">
      <c r="A4" s="41" t="s">
        <v>298</v>
      </c>
      <c r="B4" s="13"/>
      <c r="C4" s="13"/>
      <c r="D4" s="13"/>
      <c r="E4" s="13"/>
      <c r="F4" s="13"/>
      <c r="G4" s="13"/>
      <c r="H4" s="13"/>
      <c r="I4" s="13"/>
      <c r="J4" s="13"/>
      <c r="K4" s="13"/>
      <c r="L4" s="13"/>
      <c r="M4" s="13"/>
    </row>
    <row r="5" spans="1:13" ht="12.75">
      <c r="A5" s="41" t="s">
        <v>299</v>
      </c>
      <c r="B5" s="13"/>
      <c r="C5" s="13"/>
      <c r="D5" s="13"/>
      <c r="E5" s="13"/>
      <c r="F5" s="13"/>
      <c r="G5" s="13"/>
      <c r="H5" s="13"/>
      <c r="I5" s="13"/>
      <c r="J5" s="13"/>
      <c r="K5" s="13"/>
      <c r="L5" s="13"/>
      <c r="M5" s="13"/>
    </row>
    <row r="6" spans="1:13" ht="12.75">
      <c r="A6" s="9"/>
      <c r="B6" s="13"/>
      <c r="C6" s="13"/>
      <c r="D6" s="13"/>
      <c r="E6" s="13"/>
      <c r="F6" s="13"/>
      <c r="G6" s="13"/>
      <c r="H6" s="13"/>
      <c r="I6" s="13"/>
      <c r="J6" s="13"/>
      <c r="K6" s="13"/>
      <c r="L6" s="13"/>
      <c r="M6" s="13"/>
    </row>
    <row r="7" spans="1:13" ht="12.75">
      <c r="A7" s="9"/>
      <c r="B7" s="13"/>
      <c r="C7" s="13"/>
      <c r="D7" s="13"/>
      <c r="E7" s="13"/>
      <c r="F7" s="13"/>
      <c r="G7" s="13"/>
      <c r="H7" s="13"/>
      <c r="I7" s="13"/>
      <c r="J7" s="13"/>
      <c r="K7" s="13"/>
      <c r="L7" s="13"/>
      <c r="M7" s="13"/>
    </row>
    <row r="8" spans="1:13" ht="12.75">
      <c r="A8" s="10" t="s">
        <v>110</v>
      </c>
      <c r="B8" s="13"/>
      <c r="C8" s="13"/>
      <c r="D8" s="13"/>
      <c r="E8" s="13"/>
      <c r="F8" s="13"/>
      <c r="G8" s="13"/>
      <c r="H8" s="13"/>
      <c r="I8" s="13"/>
      <c r="J8" s="13"/>
      <c r="K8" s="13"/>
      <c r="L8" s="13"/>
      <c r="M8" s="13"/>
    </row>
    <row r="9" spans="1:14" ht="12.75">
      <c r="A9" s="15" t="s">
        <v>116</v>
      </c>
      <c r="B9" s="16" t="s">
        <v>117</v>
      </c>
      <c r="C9" s="13" t="s">
        <v>313</v>
      </c>
      <c r="D9" s="13"/>
      <c r="E9" s="13"/>
      <c r="F9" s="13"/>
      <c r="G9" s="13"/>
      <c r="H9" s="13"/>
      <c r="I9" s="13"/>
      <c r="J9" s="13"/>
      <c r="K9" s="13"/>
      <c r="L9" s="13"/>
      <c r="N9" s="17"/>
    </row>
    <row r="10" spans="1:14" ht="12.75">
      <c r="A10" s="15"/>
      <c r="B10" s="38"/>
      <c r="C10" s="13" t="s">
        <v>302</v>
      </c>
      <c r="D10" s="13"/>
      <c r="E10" s="13"/>
      <c r="F10" s="13"/>
      <c r="G10" s="13"/>
      <c r="H10" s="13"/>
      <c r="I10" s="13"/>
      <c r="J10" s="13"/>
      <c r="K10" s="13"/>
      <c r="L10" s="13"/>
      <c r="N10" s="17"/>
    </row>
    <row r="11" spans="1:14" ht="12.75">
      <c r="A11" s="15" t="s">
        <v>118</v>
      </c>
      <c r="B11" s="17" t="s">
        <v>119</v>
      </c>
      <c r="C11" s="14" t="s">
        <v>322</v>
      </c>
      <c r="D11" s="13"/>
      <c r="E11" s="13"/>
      <c r="F11" s="13"/>
      <c r="G11" s="13"/>
      <c r="H11" s="13"/>
      <c r="I11" s="13"/>
      <c r="J11" s="13"/>
      <c r="K11" s="13"/>
      <c r="L11" s="13"/>
      <c r="N11" s="17"/>
    </row>
    <row r="12" ht="12.75">
      <c r="C12" s="14" t="s">
        <v>319</v>
      </c>
    </row>
    <row r="13" spans="1:14" ht="12.75">
      <c r="A13" s="15" t="s">
        <v>118</v>
      </c>
      <c r="B13" s="17" t="s">
        <v>187</v>
      </c>
      <c r="C13" s="14" t="s">
        <v>295</v>
      </c>
      <c r="D13" s="13"/>
      <c r="E13" s="13"/>
      <c r="F13" s="13"/>
      <c r="G13" s="13"/>
      <c r="H13" s="13"/>
      <c r="I13" s="13"/>
      <c r="J13" s="13"/>
      <c r="K13" s="13"/>
      <c r="L13" s="13"/>
      <c r="N13" s="17"/>
    </row>
    <row r="14" spans="1:14" ht="12.75">
      <c r="A14" s="15" t="s">
        <v>120</v>
      </c>
      <c r="B14" s="35" t="s">
        <v>189</v>
      </c>
      <c r="C14" s="13" t="s">
        <v>268</v>
      </c>
      <c r="D14" s="13"/>
      <c r="E14" s="13"/>
      <c r="F14" s="13"/>
      <c r="G14" s="13"/>
      <c r="H14" s="13"/>
      <c r="I14" s="13"/>
      <c r="J14" s="13"/>
      <c r="K14" s="13"/>
      <c r="L14" s="13"/>
      <c r="N14" s="17"/>
    </row>
    <row r="15" spans="1:14" ht="12.75">
      <c r="A15" s="15" t="s">
        <v>120</v>
      </c>
      <c r="B15" s="18" t="s">
        <v>190</v>
      </c>
      <c r="C15" s="36" t="s">
        <v>198</v>
      </c>
      <c r="D15" s="13"/>
      <c r="E15" s="13"/>
      <c r="F15" s="13"/>
      <c r="G15" s="13"/>
      <c r="H15" s="13"/>
      <c r="I15" s="13"/>
      <c r="J15" s="13"/>
      <c r="K15" s="13"/>
      <c r="L15" s="13"/>
      <c r="M15" s="13"/>
      <c r="N15" s="17"/>
    </row>
    <row r="16" spans="1:14" ht="12.75">
      <c r="A16" s="15" t="s">
        <v>121</v>
      </c>
      <c r="B16" s="18" t="s">
        <v>191</v>
      </c>
      <c r="C16" s="13" t="s">
        <v>199</v>
      </c>
      <c r="D16" s="13"/>
      <c r="E16" s="13"/>
      <c r="F16" s="13"/>
      <c r="G16" s="13"/>
      <c r="H16" s="13"/>
      <c r="I16" s="13"/>
      <c r="J16" s="13"/>
      <c r="K16" s="13"/>
      <c r="L16" s="13"/>
      <c r="M16" s="13"/>
      <c r="N16" s="17"/>
    </row>
    <row r="17" spans="1:14" ht="12.75">
      <c r="A17" s="15" t="s">
        <v>122</v>
      </c>
      <c r="B17" s="18" t="s">
        <v>123</v>
      </c>
      <c r="C17" s="13" t="s">
        <v>124</v>
      </c>
      <c r="D17" s="13"/>
      <c r="E17" s="13"/>
      <c r="F17" s="13"/>
      <c r="G17" s="13"/>
      <c r="H17" s="13"/>
      <c r="I17" s="13"/>
      <c r="J17" s="13"/>
      <c r="K17" s="13"/>
      <c r="L17" s="13"/>
      <c r="M17" s="13"/>
      <c r="N17" s="17"/>
    </row>
    <row r="18" spans="1:14" ht="12.75">
      <c r="A18" s="15" t="s">
        <v>122</v>
      </c>
      <c r="B18" s="18" t="s">
        <v>140</v>
      </c>
      <c r="C18" s="14" t="s">
        <v>296</v>
      </c>
      <c r="L18" s="13"/>
      <c r="M18" s="13"/>
      <c r="N18" s="17"/>
    </row>
    <row r="19" spans="3:14" ht="12.75">
      <c r="C19" s="25" t="s">
        <v>200</v>
      </c>
      <c r="N19" s="17"/>
    </row>
    <row r="20" spans="1:14" ht="12.75">
      <c r="A20" s="15" t="s">
        <v>116</v>
      </c>
      <c r="B20" s="17" t="s">
        <v>192</v>
      </c>
      <c r="C20" s="13" t="s">
        <v>193</v>
      </c>
      <c r="N20" s="17"/>
    </row>
    <row r="21" spans="1:14" ht="12.75">
      <c r="A21" s="15" t="s">
        <v>116</v>
      </c>
      <c r="B21" s="17" t="s">
        <v>125</v>
      </c>
      <c r="C21" s="13" t="s">
        <v>201</v>
      </c>
      <c r="D21" s="13"/>
      <c r="E21" s="13"/>
      <c r="F21" s="13"/>
      <c r="G21" s="13"/>
      <c r="H21" s="13"/>
      <c r="I21" s="13"/>
      <c r="J21" s="13"/>
      <c r="K21" s="13"/>
      <c r="L21" s="13"/>
      <c r="M21" s="13"/>
      <c r="N21" s="19"/>
    </row>
    <row r="22" spans="1:14" ht="12.75">
      <c r="A22" s="15" t="s">
        <v>116</v>
      </c>
      <c r="B22" s="17" t="s">
        <v>194</v>
      </c>
      <c r="C22" s="13" t="s">
        <v>196</v>
      </c>
      <c r="D22" s="13"/>
      <c r="E22" s="13"/>
      <c r="F22" s="13"/>
      <c r="G22" s="13"/>
      <c r="H22" s="13"/>
      <c r="I22" s="13"/>
      <c r="J22" s="13"/>
      <c r="K22" s="13"/>
      <c r="L22" s="13"/>
      <c r="M22" s="13"/>
      <c r="N22" s="19"/>
    </row>
    <row r="23" spans="1:14" ht="12.75">
      <c r="A23" s="15" t="s">
        <v>116</v>
      </c>
      <c r="B23" s="17" t="s">
        <v>195</v>
      </c>
      <c r="C23" s="13" t="s">
        <v>197</v>
      </c>
      <c r="D23" s="13"/>
      <c r="E23" s="13"/>
      <c r="F23" s="13"/>
      <c r="G23" s="13"/>
      <c r="H23" s="13"/>
      <c r="I23" s="13"/>
      <c r="J23" s="13"/>
      <c r="K23" s="13"/>
      <c r="L23" s="13"/>
      <c r="M23" s="13"/>
      <c r="N23" s="19"/>
    </row>
    <row r="24" spans="1:14" ht="12.75">
      <c r="A24" s="15" t="s">
        <v>126</v>
      </c>
      <c r="B24" s="15" t="s">
        <v>202</v>
      </c>
      <c r="C24" s="14" t="s">
        <v>314</v>
      </c>
      <c r="D24" s="13"/>
      <c r="E24" s="13"/>
      <c r="F24" s="13"/>
      <c r="G24" s="13"/>
      <c r="H24" s="13"/>
      <c r="I24" s="13"/>
      <c r="J24" s="13"/>
      <c r="K24" s="13"/>
      <c r="L24" s="13"/>
      <c r="M24" s="13"/>
      <c r="N24" s="17"/>
    </row>
    <row r="25" spans="1:14" ht="12.75">
      <c r="A25" s="15"/>
      <c r="B25" s="15"/>
      <c r="C25" s="25" t="s">
        <v>323</v>
      </c>
      <c r="D25" s="13"/>
      <c r="E25" s="13"/>
      <c r="F25" s="13"/>
      <c r="G25" s="13"/>
      <c r="H25" s="13"/>
      <c r="I25" s="13"/>
      <c r="J25" s="13"/>
      <c r="K25" s="13"/>
      <c r="L25" s="13"/>
      <c r="M25" s="13"/>
      <c r="N25" s="17"/>
    </row>
    <row r="26" spans="1:14" ht="12.75">
      <c r="A26" s="15" t="s">
        <v>127</v>
      </c>
      <c r="B26" s="15" t="s">
        <v>128</v>
      </c>
      <c r="C26" s="14" t="s">
        <v>112</v>
      </c>
      <c r="D26" s="13"/>
      <c r="E26" s="13"/>
      <c r="F26" s="13"/>
      <c r="G26" s="13"/>
      <c r="H26" s="13"/>
      <c r="I26" s="13"/>
      <c r="J26" s="13"/>
      <c r="K26" s="13"/>
      <c r="L26" s="13"/>
      <c r="M26" s="13"/>
      <c r="N26" s="17"/>
    </row>
    <row r="27" spans="1:14" ht="12.75">
      <c r="A27" s="15" t="s">
        <v>129</v>
      </c>
      <c r="B27" s="17" t="s">
        <v>203</v>
      </c>
      <c r="C27" s="14" t="s">
        <v>142</v>
      </c>
      <c r="D27" s="13"/>
      <c r="E27" s="13"/>
      <c r="F27" s="13"/>
      <c r="G27" s="13"/>
      <c r="H27" s="13"/>
      <c r="I27" s="13"/>
      <c r="J27" s="13"/>
      <c r="K27" s="13"/>
      <c r="L27" s="13"/>
      <c r="M27" s="13"/>
      <c r="N27" s="17"/>
    </row>
    <row r="28" spans="1:14" ht="12.75">
      <c r="A28" s="15"/>
      <c r="C28" s="13"/>
      <c r="D28" s="13"/>
      <c r="E28" s="13"/>
      <c r="F28" s="13"/>
      <c r="G28" s="13"/>
      <c r="H28" s="13"/>
      <c r="I28" s="13"/>
      <c r="J28" s="13"/>
      <c r="K28" s="13"/>
      <c r="L28" s="13"/>
      <c r="M28" s="13"/>
      <c r="N28" s="17"/>
    </row>
    <row r="29" spans="1:14" ht="12.75">
      <c r="A29" s="15" t="s">
        <v>127</v>
      </c>
      <c r="B29" s="18" t="s">
        <v>136</v>
      </c>
      <c r="C29" s="14" t="s">
        <v>156</v>
      </c>
      <c r="F29" s="13"/>
      <c r="G29" s="13"/>
      <c r="H29" s="13"/>
      <c r="I29" s="13"/>
      <c r="J29" s="13"/>
      <c r="K29" s="13"/>
      <c r="L29" s="13"/>
      <c r="M29" s="13"/>
      <c r="N29" s="20"/>
    </row>
    <row r="30" spans="1:14" ht="12.75">
      <c r="A30" s="15"/>
      <c r="C30" s="14" t="s">
        <v>301</v>
      </c>
      <c r="I30" s="13"/>
      <c r="J30" s="13"/>
      <c r="K30" s="13"/>
      <c r="L30" s="13"/>
      <c r="M30" s="13"/>
      <c r="N30" s="20"/>
    </row>
    <row r="31" spans="1:13" ht="12.75">
      <c r="A31" s="15"/>
      <c r="C31" s="14" t="s">
        <v>139</v>
      </c>
      <c r="I31" s="13"/>
      <c r="J31" s="13"/>
      <c r="K31" s="13"/>
      <c r="L31" s="13"/>
      <c r="M31" s="13"/>
    </row>
    <row r="32" spans="3:13" ht="12.75">
      <c r="C32" s="24" t="s">
        <v>138</v>
      </c>
      <c r="I32" s="13"/>
      <c r="J32" s="13"/>
      <c r="K32" s="13"/>
      <c r="L32" s="13"/>
      <c r="M32" s="13"/>
    </row>
    <row r="33" spans="3:13" ht="12.75">
      <c r="C33" s="24"/>
      <c r="I33" s="13"/>
      <c r="J33" s="13"/>
      <c r="K33" s="13"/>
      <c r="L33" s="13"/>
      <c r="M33" s="13"/>
    </row>
    <row r="34" spans="1:13" ht="12.75">
      <c r="A34" s="10" t="s">
        <v>290</v>
      </c>
      <c r="C34" s="24" t="s">
        <v>287</v>
      </c>
      <c r="I34" s="13"/>
      <c r="J34" s="13"/>
      <c r="K34" s="13"/>
      <c r="L34" s="13"/>
      <c r="M34" s="13"/>
    </row>
    <row r="35" spans="1:18" ht="12.75">
      <c r="A35" s="15"/>
      <c r="B35" s="18" t="s">
        <v>204</v>
      </c>
      <c r="C35" s="14" t="s">
        <v>205</v>
      </c>
      <c r="G35" s="35" t="s">
        <v>223</v>
      </c>
      <c r="H35" s="14" t="s">
        <v>227</v>
      </c>
      <c r="I35" s="13"/>
      <c r="J35" s="13"/>
      <c r="K35" s="13"/>
      <c r="L35" s="35" t="s">
        <v>244</v>
      </c>
      <c r="M35" s="14" t="s">
        <v>247</v>
      </c>
      <c r="Q35" s="35" t="s">
        <v>267</v>
      </c>
      <c r="R35" s="14" t="s">
        <v>286</v>
      </c>
    </row>
    <row r="36" spans="1:18" ht="12.75">
      <c r="A36" s="15"/>
      <c r="B36" s="35" t="s">
        <v>206</v>
      </c>
      <c r="C36" s="14" t="s">
        <v>207</v>
      </c>
      <c r="G36" s="35" t="s">
        <v>224</v>
      </c>
      <c r="H36" s="14" t="s">
        <v>228</v>
      </c>
      <c r="I36" s="13"/>
      <c r="J36" s="13"/>
      <c r="K36" s="13"/>
      <c r="L36" s="35" t="s">
        <v>245</v>
      </c>
      <c r="M36" s="14" t="s">
        <v>248</v>
      </c>
      <c r="Q36" s="35" t="s">
        <v>269</v>
      </c>
      <c r="R36" s="14" t="s">
        <v>271</v>
      </c>
    </row>
    <row r="37" spans="1:18" ht="12.75">
      <c r="A37" s="15"/>
      <c r="B37" s="35" t="s">
        <v>208</v>
      </c>
      <c r="C37" s="14" t="s">
        <v>210</v>
      </c>
      <c r="G37" s="35" t="s">
        <v>225</v>
      </c>
      <c r="H37" s="14" t="s">
        <v>229</v>
      </c>
      <c r="I37" s="13"/>
      <c r="J37" s="13"/>
      <c r="K37" s="13"/>
      <c r="L37" s="35" t="s">
        <v>246</v>
      </c>
      <c r="M37" s="14" t="s">
        <v>247</v>
      </c>
      <c r="Q37" s="35" t="s">
        <v>270</v>
      </c>
      <c r="R37" s="14" t="s">
        <v>272</v>
      </c>
    </row>
    <row r="38" spans="1:18" ht="12.75">
      <c r="A38" s="15"/>
      <c r="B38" s="35" t="s">
        <v>209</v>
      </c>
      <c r="C38" s="14" t="s">
        <v>211</v>
      </c>
      <c r="G38" s="35" t="s">
        <v>237</v>
      </c>
      <c r="H38" s="14" t="s">
        <v>238</v>
      </c>
      <c r="J38" s="13"/>
      <c r="K38" s="13"/>
      <c r="L38" s="35" t="s">
        <v>249</v>
      </c>
      <c r="M38" s="13" t="s">
        <v>250</v>
      </c>
      <c r="Q38" s="18" t="s">
        <v>274</v>
      </c>
      <c r="R38" s="14" t="s">
        <v>275</v>
      </c>
    </row>
    <row r="39" spans="1:18" ht="12.75">
      <c r="A39" s="15"/>
      <c r="B39" s="35" t="s">
        <v>214</v>
      </c>
      <c r="C39" s="14" t="s">
        <v>215</v>
      </c>
      <c r="G39" s="35" t="s">
        <v>230</v>
      </c>
      <c r="H39" s="14" t="s">
        <v>231</v>
      </c>
      <c r="I39" s="13"/>
      <c r="J39" s="13"/>
      <c r="K39" s="13"/>
      <c r="L39" s="35" t="s">
        <v>251</v>
      </c>
      <c r="M39" s="13" t="s">
        <v>252</v>
      </c>
      <c r="Q39" s="18" t="s">
        <v>276</v>
      </c>
      <c r="R39" s="14" t="s">
        <v>277</v>
      </c>
    </row>
    <row r="40" spans="1:18" ht="12.75">
      <c r="A40" s="15"/>
      <c r="B40" s="35" t="s">
        <v>216</v>
      </c>
      <c r="C40" s="14" t="s">
        <v>264</v>
      </c>
      <c r="G40" s="35" t="s">
        <v>233</v>
      </c>
      <c r="H40" s="14" t="s">
        <v>232</v>
      </c>
      <c r="I40" s="13"/>
      <c r="J40" s="13"/>
      <c r="K40" s="13"/>
      <c r="L40" s="15" t="s">
        <v>253</v>
      </c>
      <c r="M40" s="14" t="s">
        <v>254</v>
      </c>
      <c r="Q40" s="18" t="s">
        <v>278</v>
      </c>
      <c r="R40" s="37" t="s">
        <v>279</v>
      </c>
    </row>
    <row r="41" spans="1:18" ht="12.75">
      <c r="A41" s="15"/>
      <c r="B41" s="18" t="s">
        <v>212</v>
      </c>
      <c r="C41" s="14" t="s">
        <v>292</v>
      </c>
      <c r="G41" s="35" t="s">
        <v>234</v>
      </c>
      <c r="H41" s="14" t="s">
        <v>236</v>
      </c>
      <c r="I41" s="13"/>
      <c r="J41" s="13"/>
      <c r="K41" s="13"/>
      <c r="L41" s="15" t="s">
        <v>255</v>
      </c>
      <c r="M41" s="14" t="s">
        <v>254</v>
      </c>
      <c r="Q41" s="18" t="s">
        <v>280</v>
      </c>
      <c r="R41" s="14" t="s">
        <v>281</v>
      </c>
    </row>
    <row r="42" spans="1:18" ht="12.75">
      <c r="A42" s="15"/>
      <c r="B42" s="18" t="s">
        <v>213</v>
      </c>
      <c r="C42" s="14" t="s">
        <v>293</v>
      </c>
      <c r="G42" s="35" t="s">
        <v>235</v>
      </c>
      <c r="H42" s="14" t="s">
        <v>232</v>
      </c>
      <c r="I42" s="13"/>
      <c r="J42" s="13"/>
      <c r="K42" s="13"/>
      <c r="L42" s="15" t="s">
        <v>256</v>
      </c>
      <c r="M42" s="14" t="s">
        <v>258</v>
      </c>
      <c r="Q42" s="18" t="s">
        <v>282</v>
      </c>
      <c r="R42" s="14" t="s">
        <v>283</v>
      </c>
    </row>
    <row r="43" spans="1:18" ht="12.75">
      <c r="A43" s="15"/>
      <c r="B43" s="35" t="s">
        <v>217</v>
      </c>
      <c r="C43" s="14" t="s">
        <v>218</v>
      </c>
      <c r="I43" s="13"/>
      <c r="J43" s="13"/>
      <c r="K43" s="13"/>
      <c r="L43" s="15" t="s">
        <v>257</v>
      </c>
      <c r="M43" s="14" t="s">
        <v>258</v>
      </c>
      <c r="Q43" s="18" t="s">
        <v>284</v>
      </c>
      <c r="R43" s="14" t="s">
        <v>285</v>
      </c>
    </row>
    <row r="44" spans="1:13" ht="12.75">
      <c r="A44" s="15"/>
      <c r="B44" s="35" t="s">
        <v>219</v>
      </c>
      <c r="C44" s="14" t="s">
        <v>220</v>
      </c>
      <c r="G44" s="35" t="s">
        <v>239</v>
      </c>
      <c r="H44" s="14" t="s">
        <v>240</v>
      </c>
      <c r="I44" s="13"/>
      <c r="J44" s="13"/>
      <c r="K44" s="13"/>
      <c r="L44" s="35" t="s">
        <v>261</v>
      </c>
      <c r="M44" s="14" t="s">
        <v>262</v>
      </c>
    </row>
    <row r="45" spans="1:13" ht="12.75">
      <c r="A45" s="15"/>
      <c r="B45" s="35" t="s">
        <v>221</v>
      </c>
      <c r="C45" s="14" t="s">
        <v>222</v>
      </c>
      <c r="G45" s="35" t="s">
        <v>241</v>
      </c>
      <c r="H45" s="14" t="s">
        <v>243</v>
      </c>
      <c r="I45" s="13"/>
      <c r="J45" s="13"/>
      <c r="K45" s="13"/>
      <c r="L45" s="35" t="s">
        <v>263</v>
      </c>
      <c r="M45" s="14" t="s">
        <v>264</v>
      </c>
    </row>
    <row r="46" spans="1:13" ht="12.75">
      <c r="A46" s="15"/>
      <c r="B46" s="35" t="s">
        <v>226</v>
      </c>
      <c r="C46" s="14" t="s">
        <v>220</v>
      </c>
      <c r="G46" s="35" t="s">
        <v>242</v>
      </c>
      <c r="H46" s="14" t="s">
        <v>240</v>
      </c>
      <c r="I46" s="13"/>
      <c r="J46" s="13"/>
      <c r="K46" s="13"/>
      <c r="L46" s="18" t="s">
        <v>259</v>
      </c>
      <c r="M46" s="14" t="s">
        <v>265</v>
      </c>
    </row>
    <row r="47" spans="1:13" ht="12.75">
      <c r="A47" s="15"/>
      <c r="B47" s="18"/>
      <c r="I47" s="13"/>
      <c r="J47" s="13"/>
      <c r="K47" s="13"/>
      <c r="L47" s="18" t="s">
        <v>260</v>
      </c>
      <c r="M47" s="14" t="s">
        <v>266</v>
      </c>
    </row>
    <row r="48" spans="1:13" ht="12.75">
      <c r="A48" s="15"/>
      <c r="B48" s="18"/>
      <c r="I48" s="13"/>
      <c r="J48" s="13"/>
      <c r="K48" s="13"/>
      <c r="L48" s="13"/>
      <c r="M48" s="13"/>
    </row>
    <row r="49" spans="1:13" ht="12.75">
      <c r="A49" s="10" t="s">
        <v>291</v>
      </c>
      <c r="B49" s="13"/>
      <c r="C49" s="13"/>
      <c r="D49" s="13"/>
      <c r="E49" s="13"/>
      <c r="F49" s="13"/>
      <c r="G49" s="13"/>
      <c r="H49" s="13"/>
      <c r="I49" s="13"/>
      <c r="J49" s="13"/>
      <c r="K49" s="13"/>
      <c r="L49" s="13"/>
      <c r="M49" s="13"/>
    </row>
    <row r="50" spans="1:13" ht="12.75">
      <c r="A50" s="15" t="s">
        <v>122</v>
      </c>
      <c r="B50" s="18" t="s">
        <v>115</v>
      </c>
      <c r="C50" s="14" t="s">
        <v>154</v>
      </c>
      <c r="D50" s="13"/>
      <c r="E50" s="13"/>
      <c r="F50" s="13"/>
      <c r="G50" s="13"/>
      <c r="H50" s="13"/>
      <c r="I50" s="13"/>
      <c r="J50" s="21"/>
      <c r="K50" s="13"/>
      <c r="L50" s="13"/>
      <c r="M50" s="13"/>
    </row>
    <row r="51" spans="1:13" ht="12.75">
      <c r="A51" s="15"/>
      <c r="B51" s="18"/>
      <c r="C51" s="14" t="s">
        <v>147</v>
      </c>
      <c r="D51" s="13"/>
      <c r="E51" s="13"/>
      <c r="F51" s="13"/>
      <c r="G51" s="13"/>
      <c r="H51" s="13"/>
      <c r="I51" s="13"/>
      <c r="J51" s="21"/>
      <c r="K51" s="13"/>
      <c r="L51" s="13"/>
      <c r="M51" s="13"/>
    </row>
    <row r="52" spans="1:13" ht="12.75">
      <c r="A52" s="15" t="s">
        <v>116</v>
      </c>
      <c r="B52" s="18" t="s">
        <v>130</v>
      </c>
      <c r="C52" s="13" t="s">
        <v>150</v>
      </c>
      <c r="D52" s="13"/>
      <c r="E52" s="13"/>
      <c r="F52" s="13"/>
      <c r="G52" s="13"/>
      <c r="H52" s="13"/>
      <c r="I52" s="13"/>
      <c r="J52" s="13"/>
      <c r="K52" s="13"/>
      <c r="L52" s="13"/>
      <c r="M52" s="13"/>
    </row>
    <row r="53" spans="1:13" ht="12.75">
      <c r="A53" s="15"/>
      <c r="B53" s="18"/>
      <c r="C53" s="13" t="s">
        <v>151</v>
      </c>
      <c r="D53" s="13"/>
      <c r="E53" s="13"/>
      <c r="F53" s="13"/>
      <c r="G53" s="13"/>
      <c r="H53" s="13"/>
      <c r="I53" s="13"/>
      <c r="J53" s="13"/>
      <c r="K53" s="13"/>
      <c r="L53" s="13"/>
      <c r="M53" s="13"/>
    </row>
    <row r="54" spans="1:13" ht="12.75">
      <c r="A54" s="15"/>
      <c r="B54" s="18"/>
      <c r="C54" s="13" t="s">
        <v>324</v>
      </c>
      <c r="D54" s="13"/>
      <c r="E54" s="11"/>
      <c r="G54" s="13"/>
      <c r="H54" s="13"/>
      <c r="I54" s="13"/>
      <c r="J54" s="13"/>
      <c r="K54" s="13"/>
      <c r="L54" s="13"/>
      <c r="M54" s="13"/>
    </row>
    <row r="55" spans="1:13" ht="12.75">
      <c r="A55" s="15" t="s">
        <v>131</v>
      </c>
      <c r="B55" s="18" t="s">
        <v>132</v>
      </c>
      <c r="C55" s="13" t="s">
        <v>114</v>
      </c>
      <c r="D55" s="13"/>
      <c r="E55" s="13"/>
      <c r="F55" s="13"/>
      <c r="G55" s="13"/>
      <c r="H55" s="13"/>
      <c r="I55" s="13"/>
      <c r="J55" s="13"/>
      <c r="K55" s="13"/>
      <c r="L55" s="13"/>
      <c r="M55" s="13"/>
    </row>
    <row r="56" spans="1:13" ht="12.75">
      <c r="A56" s="15"/>
      <c r="B56" s="18"/>
      <c r="C56" s="13" t="s">
        <v>325</v>
      </c>
      <c r="D56" s="13"/>
      <c r="E56" s="13"/>
      <c r="F56" s="13"/>
      <c r="G56" s="13"/>
      <c r="H56" s="13"/>
      <c r="I56" s="13"/>
      <c r="J56" s="13"/>
      <c r="K56" s="13"/>
      <c r="L56" s="13"/>
      <c r="M56" s="13"/>
    </row>
    <row r="57" spans="1:13" ht="12.75">
      <c r="A57" s="15"/>
      <c r="B57" s="15"/>
      <c r="C57" s="13" t="s">
        <v>113</v>
      </c>
      <c r="D57" s="13"/>
      <c r="E57" s="13"/>
      <c r="F57" s="13"/>
      <c r="G57" s="13"/>
      <c r="H57" s="13"/>
      <c r="I57" s="13"/>
      <c r="J57" s="13"/>
      <c r="K57" s="13"/>
      <c r="L57" s="13"/>
      <c r="M57" s="13"/>
    </row>
    <row r="58" spans="1:13" ht="12.75">
      <c r="A58" s="15"/>
      <c r="B58" s="15"/>
      <c r="C58" s="13" t="s">
        <v>148</v>
      </c>
      <c r="D58" s="13"/>
      <c r="E58" s="13"/>
      <c r="F58" s="13"/>
      <c r="G58" s="13"/>
      <c r="H58" s="13"/>
      <c r="I58" s="13"/>
      <c r="J58" s="13"/>
      <c r="K58" s="13"/>
      <c r="L58" s="13"/>
      <c r="M58" s="13"/>
    </row>
    <row r="59" spans="1:13" ht="12.75">
      <c r="A59" s="15"/>
      <c r="B59" s="15"/>
      <c r="C59" s="13" t="s">
        <v>159</v>
      </c>
      <c r="D59" s="13"/>
      <c r="E59" s="13"/>
      <c r="F59" s="13"/>
      <c r="G59" s="13"/>
      <c r="H59" s="13"/>
      <c r="I59" s="13"/>
      <c r="J59" s="13"/>
      <c r="K59" s="13"/>
      <c r="L59" s="13"/>
      <c r="M59" s="13"/>
    </row>
    <row r="60" spans="1:13" ht="12.75">
      <c r="A60" s="15"/>
      <c r="B60" s="15"/>
      <c r="C60" s="13" t="s">
        <v>311</v>
      </c>
      <c r="D60" s="13"/>
      <c r="E60" s="13"/>
      <c r="F60" s="13"/>
      <c r="G60" s="13"/>
      <c r="H60" s="13"/>
      <c r="I60" s="13"/>
      <c r="J60" s="13"/>
      <c r="K60" s="13"/>
      <c r="L60" s="13"/>
      <c r="M60" s="13"/>
    </row>
    <row r="61" spans="1:13" ht="12.75">
      <c r="A61" s="15" t="s">
        <v>127</v>
      </c>
      <c r="B61" s="15" t="s">
        <v>149</v>
      </c>
      <c r="C61" s="13" t="s">
        <v>155</v>
      </c>
      <c r="D61" s="13"/>
      <c r="E61" s="13"/>
      <c r="F61" s="13"/>
      <c r="G61" s="13"/>
      <c r="H61" s="13"/>
      <c r="I61" s="13"/>
      <c r="L61" s="13"/>
      <c r="M61" s="13"/>
    </row>
    <row r="62" spans="1:13" ht="12.75">
      <c r="A62" s="15"/>
      <c r="B62" s="18"/>
      <c r="C62" s="14" t="s">
        <v>294</v>
      </c>
      <c r="F62" s="13"/>
      <c r="G62" s="13"/>
      <c r="H62" s="13"/>
      <c r="I62" s="13"/>
      <c r="J62" s="13"/>
      <c r="K62" s="13"/>
      <c r="L62" s="13"/>
      <c r="M62" s="13"/>
    </row>
    <row r="63" spans="1:13" ht="12.75">
      <c r="A63" s="15"/>
      <c r="B63" s="18"/>
      <c r="C63" s="14" t="s">
        <v>307</v>
      </c>
      <c r="F63" s="13"/>
      <c r="G63" s="13"/>
      <c r="H63" s="13"/>
      <c r="I63" s="13"/>
      <c r="J63" s="13"/>
      <c r="K63" s="13"/>
      <c r="L63" s="13"/>
      <c r="M63" s="13"/>
    </row>
    <row r="64" spans="1:13" ht="12.75">
      <c r="A64" s="15"/>
      <c r="B64" s="18"/>
      <c r="C64" s="42" t="s">
        <v>309</v>
      </c>
      <c r="F64" s="13"/>
      <c r="G64" s="13"/>
      <c r="H64" s="13"/>
      <c r="I64" s="13"/>
      <c r="J64" s="13"/>
      <c r="K64" s="13"/>
      <c r="L64" s="13"/>
      <c r="M64" s="13"/>
    </row>
    <row r="65" spans="1:13" ht="12.75">
      <c r="A65" s="15"/>
      <c r="B65" s="18"/>
      <c r="C65" s="14" t="s">
        <v>152</v>
      </c>
      <c r="F65" s="13"/>
      <c r="G65" s="13"/>
      <c r="H65" s="13"/>
      <c r="I65" s="13"/>
      <c r="J65" s="13"/>
      <c r="K65" s="13"/>
      <c r="L65" s="13"/>
      <c r="M65" s="13"/>
    </row>
    <row r="66" spans="1:13" ht="12.75">
      <c r="A66" s="15"/>
      <c r="B66" s="18"/>
      <c r="C66" s="14" t="s">
        <v>153</v>
      </c>
      <c r="F66" s="13"/>
      <c r="G66" s="13"/>
      <c r="H66" s="13"/>
      <c r="I66" s="13"/>
      <c r="J66" s="13"/>
      <c r="K66" s="13"/>
      <c r="L66" s="13"/>
      <c r="M66" s="13"/>
    </row>
    <row r="67" spans="1:13" ht="12.75">
      <c r="A67" s="15" t="s">
        <v>133</v>
      </c>
      <c r="B67" s="18" t="s">
        <v>134</v>
      </c>
      <c r="C67" s="24" t="s">
        <v>145</v>
      </c>
      <c r="F67" s="13"/>
      <c r="G67" s="13"/>
      <c r="H67" s="13"/>
      <c r="I67" s="13"/>
      <c r="J67" s="13"/>
      <c r="K67" s="13"/>
      <c r="L67" s="13"/>
      <c r="M67" s="13"/>
    </row>
    <row r="68" spans="3:13" ht="12.75">
      <c r="C68" s="14" t="s">
        <v>146</v>
      </c>
      <c r="F68" s="13"/>
      <c r="G68" s="13"/>
      <c r="H68" s="13"/>
      <c r="I68" s="13"/>
      <c r="J68" s="13"/>
      <c r="K68" s="13"/>
      <c r="L68" s="13"/>
      <c r="M68" s="13"/>
    </row>
    <row r="69" spans="1:13" ht="12.75">
      <c r="A69" s="13"/>
      <c r="B69" s="13"/>
      <c r="C69" s="13"/>
      <c r="D69" s="13"/>
      <c r="E69" s="13"/>
      <c r="F69" s="13"/>
      <c r="G69" s="13"/>
      <c r="H69" s="13"/>
      <c r="I69" s="13"/>
      <c r="J69" s="13"/>
      <c r="K69" s="13"/>
      <c r="L69" s="13"/>
      <c r="M69" s="13"/>
    </row>
    <row r="70" spans="1:13" ht="12.75">
      <c r="A70" s="10" t="s">
        <v>288</v>
      </c>
      <c r="B70" s="13"/>
      <c r="C70" s="13"/>
      <c r="D70" s="13"/>
      <c r="E70" s="13"/>
      <c r="F70" s="13"/>
      <c r="G70" s="13"/>
      <c r="H70" s="13"/>
      <c r="I70" s="13"/>
      <c r="J70" s="13"/>
      <c r="K70" s="13"/>
      <c r="L70" s="13"/>
      <c r="M70" s="13"/>
    </row>
    <row r="71" spans="1:13" ht="12.75">
      <c r="A71" s="13" t="s">
        <v>102</v>
      </c>
      <c r="B71" s="13"/>
      <c r="C71" s="13"/>
      <c r="D71" s="13"/>
      <c r="E71" s="13"/>
      <c r="F71" s="13"/>
      <c r="G71" s="13"/>
      <c r="H71" s="13"/>
      <c r="I71" s="13"/>
      <c r="J71" s="13"/>
      <c r="K71" s="13"/>
      <c r="L71" s="13"/>
      <c r="M71" s="13"/>
    </row>
    <row r="72" spans="1:13" ht="12.75">
      <c r="A72" s="13" t="s">
        <v>137</v>
      </c>
      <c r="B72" s="13"/>
      <c r="C72" s="13"/>
      <c r="D72" s="13"/>
      <c r="E72" s="13"/>
      <c r="F72" s="13"/>
      <c r="G72" s="13"/>
      <c r="H72" s="13"/>
      <c r="I72" s="13"/>
      <c r="J72" s="13"/>
      <c r="K72" s="13"/>
      <c r="L72" s="13"/>
      <c r="M72" s="13"/>
    </row>
    <row r="73" spans="1:13" ht="12.75">
      <c r="A73" s="13" t="s">
        <v>103</v>
      </c>
      <c r="B73" s="13"/>
      <c r="C73" s="13"/>
      <c r="D73" s="13"/>
      <c r="E73" s="13"/>
      <c r="F73" s="13"/>
      <c r="G73" s="13"/>
      <c r="H73" s="13"/>
      <c r="I73" s="13"/>
      <c r="J73" s="13"/>
      <c r="K73" s="13"/>
      <c r="L73" s="13"/>
      <c r="M73" s="13"/>
    </row>
    <row r="74" spans="1:13" ht="12.75">
      <c r="A74" s="13" t="s">
        <v>104</v>
      </c>
      <c r="B74" s="13"/>
      <c r="C74" s="13"/>
      <c r="D74" s="13"/>
      <c r="E74" s="13"/>
      <c r="F74" s="13"/>
      <c r="G74" s="13"/>
      <c r="H74" s="13"/>
      <c r="I74" s="13"/>
      <c r="J74" s="13"/>
      <c r="K74" s="13"/>
      <c r="L74" s="13"/>
      <c r="M74" s="13"/>
    </row>
    <row r="75" spans="1:13" ht="12.75">
      <c r="A75" s="13" t="s">
        <v>105</v>
      </c>
      <c r="B75" s="13"/>
      <c r="C75" s="13"/>
      <c r="D75" s="13"/>
      <c r="E75" s="13"/>
      <c r="F75" s="13"/>
      <c r="G75" s="13"/>
      <c r="H75" s="13"/>
      <c r="I75" s="13"/>
      <c r="J75" s="13"/>
      <c r="K75" s="13"/>
      <c r="L75" s="13"/>
      <c r="M75" s="13"/>
    </row>
    <row r="76" spans="1:13" ht="13.5">
      <c r="A76" s="13" t="s">
        <v>141</v>
      </c>
      <c r="B76" s="13"/>
      <c r="C76" s="13"/>
      <c r="D76" s="13"/>
      <c r="E76" s="13"/>
      <c r="F76" s="13"/>
      <c r="G76" s="13"/>
      <c r="H76" s="13"/>
      <c r="I76" s="43" t="s">
        <v>308</v>
      </c>
      <c r="J76" s="13"/>
      <c r="K76" s="13"/>
      <c r="M76" s="13" t="s">
        <v>106</v>
      </c>
    </row>
    <row r="77" spans="1:13" ht="13.5">
      <c r="A77" s="13" t="s">
        <v>107</v>
      </c>
      <c r="B77" s="13"/>
      <c r="C77" s="13"/>
      <c r="D77" s="13"/>
      <c r="E77" s="13"/>
      <c r="F77" s="13"/>
      <c r="G77" s="13"/>
      <c r="H77" s="13"/>
      <c r="I77" s="13"/>
      <c r="J77" s="13"/>
      <c r="K77" s="13"/>
      <c r="L77" s="13"/>
      <c r="M77" s="13"/>
    </row>
    <row r="78" spans="1:13" ht="12.75">
      <c r="A78" s="13"/>
      <c r="B78" s="13"/>
      <c r="C78" s="13"/>
      <c r="D78" s="13"/>
      <c r="E78" s="13"/>
      <c r="F78" s="13"/>
      <c r="G78" s="13"/>
      <c r="H78" s="13"/>
      <c r="I78" s="13"/>
      <c r="J78" s="13"/>
      <c r="K78" s="13"/>
      <c r="L78" s="13"/>
      <c r="M78" s="13"/>
    </row>
    <row r="79" spans="1:13" ht="12.75">
      <c r="A79" s="10" t="s">
        <v>289</v>
      </c>
      <c r="B79" s="13"/>
      <c r="C79" s="13"/>
      <c r="D79" s="13"/>
      <c r="E79" s="13"/>
      <c r="F79" s="13"/>
      <c r="G79" s="13"/>
      <c r="H79" s="13"/>
      <c r="I79" s="13"/>
      <c r="J79" s="13"/>
      <c r="K79" s="13"/>
      <c r="L79" s="13"/>
      <c r="M79" s="13"/>
    </row>
    <row r="80" spans="1:13" ht="12.75">
      <c r="A80" s="13"/>
      <c r="B80" s="22">
        <v>38866</v>
      </c>
      <c r="C80" s="21" t="s">
        <v>135</v>
      </c>
      <c r="D80" s="13" t="s">
        <v>109</v>
      </c>
      <c r="E80" s="13"/>
      <c r="F80" s="13"/>
      <c r="G80" s="13"/>
      <c r="H80" s="13"/>
      <c r="I80" s="13"/>
      <c r="J80" s="13"/>
      <c r="K80" s="13"/>
      <c r="L80" s="13"/>
      <c r="M80" s="13"/>
    </row>
    <row r="81" spans="1:13" ht="12.75">
      <c r="A81" s="13"/>
      <c r="B81" s="22"/>
      <c r="C81" s="21"/>
      <c r="D81" s="13"/>
      <c r="F81" s="13"/>
      <c r="G81" s="13"/>
      <c r="H81" s="13"/>
      <c r="I81" s="13"/>
      <c r="J81" s="13"/>
      <c r="K81" s="13"/>
      <c r="L81" s="13"/>
      <c r="M81" s="13"/>
    </row>
    <row r="82" spans="1:13" ht="12.75">
      <c r="A82" s="13"/>
      <c r="B82" s="22"/>
      <c r="C82" s="21"/>
      <c r="D82" s="13"/>
      <c r="E82" s="13"/>
      <c r="F82" s="13"/>
      <c r="G82" s="13"/>
      <c r="H82" s="13"/>
      <c r="I82" s="13"/>
      <c r="J82" s="13"/>
      <c r="K82" s="13"/>
      <c r="L82" s="13"/>
      <c r="M82" s="13"/>
    </row>
    <row r="83" spans="2:13" ht="12.75">
      <c r="B83" s="22"/>
      <c r="C83" s="21"/>
      <c r="D83" s="13"/>
      <c r="E83" s="13"/>
      <c r="H83" s="13"/>
      <c r="L83" s="13"/>
      <c r="M83" s="13"/>
    </row>
    <row r="84" spans="8:13" ht="12.75">
      <c r="H84" s="13"/>
      <c r="I84" s="13"/>
      <c r="J84" s="13"/>
      <c r="K84" s="13"/>
      <c r="L84" s="13"/>
      <c r="M84" s="13"/>
    </row>
    <row r="85" spans="8:13" ht="12.75">
      <c r="H85" s="13"/>
      <c r="I85" s="13"/>
      <c r="J85" s="13"/>
      <c r="K85" s="13"/>
      <c r="L85" s="13"/>
      <c r="M85" s="13"/>
    </row>
    <row r="88" spans="1:13" ht="12.75">
      <c r="A88" s="13"/>
      <c r="B88" s="13"/>
      <c r="C88" s="13"/>
      <c r="D88" s="13"/>
      <c r="E88" s="13"/>
      <c r="F88" s="13"/>
      <c r="G88" s="13"/>
      <c r="H88" s="13"/>
      <c r="I88" s="13"/>
      <c r="J88" s="13"/>
      <c r="K88" s="13"/>
      <c r="L88" s="13"/>
      <c r="M88" s="13"/>
    </row>
    <row r="89" spans="1:13" ht="12.75">
      <c r="A89" s="13"/>
      <c r="B89" s="13"/>
      <c r="C89" s="13"/>
      <c r="D89" s="13"/>
      <c r="E89" s="13"/>
      <c r="F89" s="13"/>
      <c r="G89" s="13"/>
      <c r="I89" s="13"/>
      <c r="J89" s="13"/>
      <c r="K89" s="13"/>
      <c r="L89" s="13"/>
      <c r="M89" s="13"/>
    </row>
    <row r="90" spans="1:13" ht="12.75">
      <c r="A90" s="13"/>
      <c r="B90" s="12"/>
      <c r="C90" s="13"/>
      <c r="D90" s="13"/>
      <c r="E90" s="13"/>
      <c r="F90" s="13"/>
      <c r="G90" s="13"/>
      <c r="I90" s="13"/>
      <c r="J90" s="13"/>
      <c r="K90" s="13"/>
      <c r="L90" s="13"/>
      <c r="M90" s="13"/>
    </row>
    <row r="91" spans="1:13" ht="12.75">
      <c r="A91" s="13"/>
      <c r="B91" s="13"/>
      <c r="C91" s="13"/>
      <c r="D91" s="13"/>
      <c r="E91" s="13"/>
      <c r="F91" s="13"/>
      <c r="G91" s="13"/>
      <c r="I91" s="13"/>
      <c r="J91" s="13"/>
      <c r="K91" s="13"/>
      <c r="L91" s="13"/>
      <c r="M91" s="13"/>
    </row>
    <row r="92" spans="1:13" ht="12.75">
      <c r="A92" s="13"/>
      <c r="B92" s="13"/>
      <c r="C92" s="13"/>
      <c r="D92" s="13"/>
      <c r="E92" s="13"/>
      <c r="F92" s="13"/>
      <c r="G92" s="13"/>
      <c r="I92" s="13"/>
      <c r="J92" s="13"/>
      <c r="K92" s="13"/>
      <c r="L92" s="13"/>
      <c r="M92" s="13"/>
    </row>
    <row r="93" spans="1:13" ht="12.75">
      <c r="A93" s="13"/>
      <c r="B93" s="13"/>
      <c r="C93" s="13"/>
      <c r="D93" s="13"/>
      <c r="E93" s="13"/>
      <c r="F93" s="13"/>
      <c r="G93" s="13"/>
      <c r="I93" s="13"/>
      <c r="J93" s="13"/>
      <c r="K93" s="13"/>
      <c r="L93" s="13"/>
      <c r="M93" s="13"/>
    </row>
    <row r="94" spans="1:13" ht="12.75">
      <c r="A94" s="13"/>
      <c r="B94" s="13"/>
      <c r="C94" s="13"/>
      <c r="D94" s="13"/>
      <c r="E94" s="13"/>
      <c r="F94" s="13"/>
      <c r="G94" s="13"/>
      <c r="H94" s="13"/>
      <c r="I94" s="13"/>
      <c r="J94" s="13"/>
      <c r="K94" s="13"/>
      <c r="L94" s="13"/>
      <c r="M94" s="13"/>
    </row>
    <row r="103" spans="1:13" ht="12.75">
      <c r="A103" s="13"/>
      <c r="B103" s="13"/>
      <c r="C103" s="13"/>
      <c r="D103" s="13"/>
      <c r="E103" s="13"/>
      <c r="F103" s="13"/>
      <c r="G103" s="13"/>
      <c r="H103" s="13"/>
      <c r="I103" s="13"/>
      <c r="J103" s="13"/>
      <c r="K103" s="13"/>
      <c r="L103" s="13"/>
      <c r="M103" s="13"/>
    </row>
    <row r="104" spans="12:13" ht="12.75">
      <c r="L104" s="13"/>
      <c r="M104" s="13"/>
    </row>
    <row r="105" spans="12:13" ht="12.75">
      <c r="L105" s="13"/>
      <c r="M105" s="13"/>
    </row>
    <row r="106" spans="12:13" ht="12.75">
      <c r="L106" s="13"/>
      <c r="M106" s="13"/>
    </row>
    <row r="107" spans="12:13" ht="12.75">
      <c r="L107" s="13"/>
      <c r="M107" s="13"/>
    </row>
    <row r="109" spans="12:13" ht="12.75">
      <c r="L109" s="13"/>
      <c r="M109" s="13"/>
    </row>
    <row r="110" spans="12:13" ht="12.75">
      <c r="L110" s="13"/>
      <c r="M110" s="13"/>
    </row>
    <row r="111" spans="8:13" ht="12.75">
      <c r="H111" s="13"/>
      <c r="I111" s="13"/>
      <c r="J111" s="13"/>
      <c r="K111" s="13"/>
      <c r="L111" s="13"/>
      <c r="M111" s="13"/>
    </row>
    <row r="112" spans="8:13" ht="12.75">
      <c r="H112" s="13"/>
      <c r="I112" s="13"/>
      <c r="J112" s="13"/>
      <c r="K112" s="13"/>
      <c r="L112" s="13"/>
      <c r="M112" s="13"/>
    </row>
    <row r="113" spans="8:13" ht="12.75">
      <c r="H113" s="13"/>
      <c r="I113" s="13"/>
      <c r="J113" s="13"/>
      <c r="K113" s="13"/>
      <c r="L113" s="13"/>
      <c r="M113" s="13"/>
    </row>
    <row r="114" spans="8:13" ht="12.75">
      <c r="H114" s="13"/>
      <c r="I114" s="13"/>
      <c r="J114" s="13"/>
      <c r="K114" s="13"/>
      <c r="L114" s="13"/>
      <c r="M114" s="13"/>
    </row>
    <row r="118" ht="12.75">
      <c r="C118" s="23"/>
    </row>
    <row r="119" ht="12.75">
      <c r="C119" s="23"/>
    </row>
  </sheetData>
  <hyperlinks>
    <hyperlink ref="I76" r:id="rId1" display=" structural_design_factory@yahoo.co.jp　　　　　　　　　　　　　　　　　　　　　　　　"/>
  </hyperlinks>
  <printOptions/>
  <pageMargins left="0.75" right="0.75" top="1" bottom="1" header="0.512" footer="0.512"/>
  <pageSetup orientation="portrait" paperSize="4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yamaki</cp:lastModifiedBy>
  <cp:lastPrinted>2006-05-29T05:57:28Z</cp:lastPrinted>
  <dcterms:created xsi:type="dcterms:W3CDTF">2005-08-11T07:36:43Z</dcterms:created>
  <dcterms:modified xsi:type="dcterms:W3CDTF">2006-05-29T12:32:10Z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