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225" activeTab="0"/>
  </bookViews>
  <sheets>
    <sheet name="1層地盤支持力" sheetId="1" r:id="rId1"/>
    <sheet name="2層地盤支持力" sheetId="2" r:id="rId2"/>
    <sheet name="Readme" sheetId="3" r:id="rId3"/>
  </sheets>
  <definedNames>
    <definedName name="_xlnm.Print_Area" localSheetId="0">'1層地盤支持力'!$A$1:$K$53</definedName>
    <definedName name="_xlnm.Print_Area" localSheetId="1">'2層地盤支持力'!$A$1:$M$32</definedName>
  </definedNames>
  <calcPr fullCalcOnLoad="1" iterate="1" iterateCount="15" iterateDelta="0.001"/>
</workbook>
</file>

<file path=xl/sharedStrings.xml><?xml version="1.0" encoding="utf-8"?>
<sst xmlns="http://schemas.openxmlformats.org/spreadsheetml/2006/main" count="336" uniqueCount="265">
  <si>
    <t>基礎上部の土の単位重量</t>
  </si>
  <si>
    <t>基礎下部　　　　〃</t>
  </si>
  <si>
    <t>長方形基礎の長辺長さ</t>
  </si>
  <si>
    <t>基礎スラブ底面巾</t>
  </si>
  <si>
    <t>根入れ深さ</t>
  </si>
  <si>
    <t>支持地盤の粘着力</t>
  </si>
  <si>
    <t>連続基礎--&gt;</t>
  </si>
  <si>
    <t>正方形基礎--&gt;</t>
  </si>
  <si>
    <t>長方形基礎--&gt;</t>
  </si>
  <si>
    <t>円形基礎--&gt;</t>
  </si>
  <si>
    <t>円形の場合--&gt;</t>
  </si>
  <si>
    <t>長方形の場合--&gt;</t>
  </si>
  <si>
    <t>基礎スラブ形状指数</t>
  </si>
  <si>
    <t>Ⅰ.計算条件</t>
  </si>
  <si>
    <t>Ⅱ.計算結果</t>
  </si>
  <si>
    <t>φ( °)</t>
  </si>
  <si>
    <t xml:space="preserve">　　〃　　　　内部摩擦角 </t>
  </si>
  <si>
    <t>Nc</t>
  </si>
  <si>
    <t>Nq</t>
  </si>
  <si>
    <t>Nr</t>
  </si>
  <si>
    <t>色部がNrの計算値。</t>
  </si>
  <si>
    <t>Nrの計算値</t>
  </si>
  <si>
    <t>計算例14.1</t>
  </si>
  <si>
    <t>検証例題</t>
  </si>
  <si>
    <t>例題解答</t>
  </si>
  <si>
    <t>極限支持力</t>
  </si>
  <si>
    <t>計算例14.3</t>
  </si>
  <si>
    <t>長期許容支持力</t>
  </si>
  <si>
    <t>短期許容支持力</t>
  </si>
  <si>
    <t>計算例1</t>
  </si>
  <si>
    <t>計算例2</t>
  </si>
  <si>
    <r>
      <t>(kN/m</t>
    </r>
    <r>
      <rPr>
        <vertAlign val="superscript"/>
        <sz val="11"/>
        <rFont val="ＭＳ Ｐ明朝"/>
        <family val="1"/>
      </rPr>
      <t>2</t>
    </r>
    <r>
      <rPr>
        <sz val="11"/>
        <rFont val="ＭＳ Ｐ明朝"/>
        <family val="1"/>
      </rPr>
      <t>)</t>
    </r>
  </si>
  <si>
    <t>１層地盤の極限・許容支持力度の計算</t>
  </si>
  <si>
    <t>載荷面の短辺長さ</t>
  </si>
  <si>
    <t xml:space="preserve">   〃      長辺長さ</t>
  </si>
  <si>
    <t xml:space="preserve">   〃      根入深さ</t>
  </si>
  <si>
    <t>( °)</t>
  </si>
  <si>
    <r>
      <t>(kN/m</t>
    </r>
    <r>
      <rPr>
        <vertAlign val="superscript"/>
        <sz val="11"/>
        <rFont val="ＭＳ Ｐ明朝"/>
        <family val="1"/>
      </rPr>
      <t>2</t>
    </r>
    <r>
      <rPr>
        <sz val="11"/>
        <rFont val="ＭＳ Ｐ明朝"/>
        <family val="1"/>
      </rPr>
      <t>)</t>
    </r>
  </si>
  <si>
    <r>
      <t>(kN/m</t>
    </r>
    <r>
      <rPr>
        <vertAlign val="superscript"/>
        <sz val="11"/>
        <rFont val="ＭＳ Ｐ明朝"/>
        <family val="1"/>
      </rPr>
      <t>3</t>
    </r>
    <r>
      <rPr>
        <sz val="11"/>
        <rFont val="ＭＳ Ｐ明朝"/>
        <family val="1"/>
      </rPr>
      <t>)</t>
    </r>
  </si>
  <si>
    <t>B</t>
  </si>
  <si>
    <t>(m)</t>
  </si>
  <si>
    <t>EL</t>
  </si>
  <si>
    <t>Df</t>
  </si>
  <si>
    <t>上層支持地盤の厚さ</t>
  </si>
  <si>
    <t>H</t>
  </si>
  <si>
    <t>Ⅰ.使用方法</t>
  </si>
  <si>
    <t>Ⅱ.計算概要他</t>
  </si>
  <si>
    <t>ⅰ) 計算方法の概要</t>
  </si>
  <si>
    <t>ⅱ) 検証データ</t>
  </si>
  <si>
    <t>ⅲ) 参考文献</t>
  </si>
  <si>
    <t>ⅳ) その他</t>
  </si>
  <si>
    <t>・データ保存の特別な機能はありません。ファイル毎に適宜  "名前を付けて保存 " を行って下さい。</t>
  </si>
  <si>
    <t>・データ入力用セル以外のセルに対する入力・削除・変更・移動等は行わないで下さい。参照関係がくずれエラーが発生します。</t>
  </si>
  <si>
    <t>Ⅲ.免責等</t>
  </si>
  <si>
    <t>ⅰ) 本プログラムによる計算結果の妥当性については使用者自身により検証を行って下さい。</t>
  </si>
  <si>
    <t>ⅳ) 本プログラムの許可の無い複製・改造・配布は禁止します。</t>
  </si>
  <si>
    <t>Ⅳ.　履歴</t>
  </si>
  <si>
    <t>G_BECによる計算値</t>
  </si>
  <si>
    <t>算定支持力の種類</t>
  </si>
  <si>
    <t>同上</t>
  </si>
  <si>
    <t xml:space="preserve">  詳しくは上記文献を参照してください。</t>
  </si>
  <si>
    <t>下記参考文献の例題について検証しました。誤差は実用範囲内におさまっていると判断します。</t>
  </si>
  <si>
    <t>ⅱ) 検証データに示した文献。</t>
  </si>
  <si>
    <t>・支持力係数のグラフは参考用です。</t>
  </si>
  <si>
    <t>基礎スラブ底面巾 Bは、円形基礎の場合は直径を、長方形基礎の場合は短辺長さを入力します。</t>
  </si>
  <si>
    <t>長方形基礎の長辺長さ　ELは、長方形以外のときの入力値は無視されます。</t>
  </si>
  <si>
    <t>・</t>
  </si>
  <si>
    <t>・</t>
  </si>
  <si>
    <t>・</t>
  </si>
  <si>
    <t>・</t>
  </si>
  <si>
    <t>76.4t/㎡</t>
  </si>
  <si>
    <t>75.2t/㎡</t>
  </si>
  <si>
    <t>27.0t/㎡</t>
  </si>
  <si>
    <t>26.6t/㎡</t>
  </si>
  <si>
    <t>41.9t/㎡</t>
  </si>
  <si>
    <t>41.1t/㎡</t>
  </si>
  <si>
    <t>10.7t/㎡</t>
  </si>
  <si>
    <t>10.5t/㎡</t>
  </si>
  <si>
    <t>14.3t/㎡</t>
  </si>
  <si>
    <t>13.9t/㎡</t>
  </si>
  <si>
    <t>20.6t/㎡</t>
  </si>
  <si>
    <t>36.5t/㎡</t>
  </si>
  <si>
    <t>17.6t/㎡</t>
  </si>
  <si>
    <t>33.2t/㎡</t>
  </si>
  <si>
    <t>ⅱ) 本プログラムはⅡのⅱ)により検証を行っていますが、万一誤り等がありましたら下記宛てまでご連絡下さい。</t>
  </si>
  <si>
    <t>上層</t>
  </si>
  <si>
    <t>下層</t>
  </si>
  <si>
    <t>Nc</t>
  </si>
  <si>
    <t>Nq</t>
  </si>
  <si>
    <r>
      <t>N</t>
    </r>
    <r>
      <rPr>
        <vertAlign val="subscript"/>
        <sz val="11"/>
        <rFont val="ＭＳ Ｐ明朝"/>
        <family val="1"/>
      </rPr>
      <t>γ</t>
    </r>
  </si>
  <si>
    <t>α</t>
  </si>
  <si>
    <t>β</t>
  </si>
  <si>
    <t>C</t>
  </si>
  <si>
    <t>長期支持力</t>
  </si>
  <si>
    <t>短期支持力</t>
  </si>
  <si>
    <t>( °)</t>
  </si>
  <si>
    <t xml:space="preserve">C </t>
  </si>
  <si>
    <t>φ</t>
  </si>
  <si>
    <t xml:space="preserve">γ2 </t>
  </si>
  <si>
    <t xml:space="preserve">γ1 </t>
  </si>
  <si>
    <t>B</t>
  </si>
  <si>
    <t>EL</t>
  </si>
  <si>
    <t>Df</t>
  </si>
  <si>
    <r>
      <t>(kN/m</t>
    </r>
    <r>
      <rPr>
        <vertAlign val="superscript"/>
        <sz val="11"/>
        <rFont val="ＭＳ Ｐ明朝"/>
        <family val="1"/>
      </rPr>
      <t>2</t>
    </r>
    <r>
      <rPr>
        <sz val="11"/>
        <rFont val="ＭＳ Ｐ明朝"/>
        <family val="1"/>
      </rPr>
      <t>)</t>
    </r>
  </si>
  <si>
    <r>
      <t>(kN/m</t>
    </r>
    <r>
      <rPr>
        <vertAlign val="superscript"/>
        <sz val="11"/>
        <rFont val="ＭＳ Ｐ明朝"/>
        <family val="1"/>
      </rPr>
      <t>3</t>
    </r>
    <r>
      <rPr>
        <sz val="11"/>
        <rFont val="ＭＳ Ｐ明朝"/>
        <family val="1"/>
      </rPr>
      <t>)</t>
    </r>
  </si>
  <si>
    <t>(m)</t>
  </si>
  <si>
    <t>・支持力係数及び1層地盤の支持力算出プログラムは上記文献に示されている、BFAC及びBECSを参考にしています。</t>
  </si>
  <si>
    <t>基礎スラブ形状は正方形、長方形です。</t>
  </si>
  <si>
    <t xml:space="preserve">  ただし、支持力係数の算出はBFACによっています、また上記文献では長期支持力のみ示されていますが、</t>
  </si>
  <si>
    <t>計算例5.4</t>
  </si>
  <si>
    <t>２層地盤:長方形基礎</t>
  </si>
  <si>
    <t>1974年版:建築学会｢建築基礎構造設計基準・同解説｣</t>
  </si>
  <si>
    <t>1988年版:建築学会｢建築基礎構造設計指針｣</t>
  </si>
  <si>
    <t>1991年版:技報堂出版  大崎順彦　著｢建築基礎構造｣</t>
  </si>
  <si>
    <t>1990年版:建築学会関東支部｢基礎構造の設計｣</t>
  </si>
  <si>
    <t>１層地盤:連続基礎</t>
  </si>
  <si>
    <t>１層地盤:連続基礎</t>
  </si>
  <si>
    <t>１層地盤:長方形基礎</t>
  </si>
  <si>
    <t>１層地盤:正方形基礎</t>
  </si>
  <si>
    <t>地盤・基礎形式</t>
  </si>
  <si>
    <t>長期 : 上層</t>
  </si>
  <si>
    <t>長期 : 下層</t>
  </si>
  <si>
    <t>39.07t/㎡</t>
  </si>
  <si>
    <t>25.03t/㎡</t>
  </si>
  <si>
    <t>36.77t/㎡</t>
  </si>
  <si>
    <t>25.02t/㎡</t>
  </si>
  <si>
    <t xml:space="preserve"> Structural_Design_Factory@hotmail.com</t>
  </si>
  <si>
    <t>水面下にある土の単位重量は適宜モデル化して入力してください。</t>
  </si>
  <si>
    <t>誤差発生原因はNr値の相違によるものと思われます。</t>
  </si>
  <si>
    <t>設計用支持力=Min(上層 , 下層)</t>
  </si>
  <si>
    <t>地盤は参考文献が示すように、上層地盤は砂層でC=0、下層地盤は粘土層でφ=0とします。</t>
  </si>
  <si>
    <t xml:space="preserve">上層地盤厚さH は、 基礎根入Df より大きな値を入力して下さい。 </t>
  </si>
  <si>
    <t>計算例5.1</t>
  </si>
  <si>
    <t>13.49t/㎡</t>
  </si>
  <si>
    <t>22.44t/㎡</t>
  </si>
  <si>
    <t>13.32t/㎡</t>
  </si>
  <si>
    <t>22.08t/㎡</t>
  </si>
  <si>
    <t>計算例5.2</t>
  </si>
  <si>
    <t>19.10t/㎡</t>
  </si>
  <si>
    <t>23.26t/㎡</t>
  </si>
  <si>
    <t>18.02t/㎡</t>
  </si>
  <si>
    <t>21.09t/㎡</t>
  </si>
  <si>
    <t>1992年版:建築学会｢建築基礎構造設計例集｣</t>
  </si>
  <si>
    <t>2層地盤:正方形基礎</t>
  </si>
  <si>
    <t>12.3t/㎡</t>
  </si>
  <si>
    <t>14.6t/㎡</t>
  </si>
  <si>
    <t>12.4t/㎡ *1</t>
  </si>
  <si>
    <t>14.7t/㎡ *1</t>
  </si>
  <si>
    <t>86.1t/㎡</t>
  </si>
  <si>
    <t>11.2t/㎡</t>
  </si>
  <si>
    <t>84.8t/㎡</t>
  </si>
  <si>
    <t>直径を入力</t>
  </si>
  <si>
    <t>短辺　〃</t>
  </si>
  <si>
    <t>色部のφ、Nrは対数メモリグラフのエラーを避けるため便宜上値を0.01及び1とした。</t>
  </si>
  <si>
    <t>2層地盤の極限・許容支持力度の計算</t>
  </si>
  <si>
    <t xml:space="preserve"> φ1</t>
  </si>
  <si>
    <t xml:space="preserve"> γ2</t>
  </si>
  <si>
    <t xml:space="preserve"> γ1</t>
  </si>
  <si>
    <t>上層上部砂層の単位重量</t>
  </si>
  <si>
    <t>下層粘土層の粘着力</t>
  </si>
  <si>
    <t>上層下部砂層の単位重量</t>
  </si>
  <si>
    <t>　    　〃 　 　　　内部摩擦角</t>
  </si>
  <si>
    <t>必要なデータを全て入力しないと、計算結果欄にエラー表示される時があります。必要なデータが全て入力されているか確認してください。</t>
  </si>
  <si>
    <t>ID</t>
  </si>
  <si>
    <t>基礎スラブ形状指数　IDは、示されている形状に対応する数値(整数)を入力します。</t>
  </si>
  <si>
    <t>１層地盤支持力シート</t>
  </si>
  <si>
    <t>2層地盤支持力シート</t>
  </si>
  <si>
    <t>　  　　　そして、上層支持力と下層支持力の小さい方の値を設計用支持力とするのも一法と考えられます。使用者の判断で使用してください。</t>
  </si>
  <si>
    <t>・1層地盤支持力の主な計算方法は1991年版:「建築基礎」(技報堂出版 : 大崎順彦　著)を参考にしています。</t>
  </si>
  <si>
    <t>・2層地盤支持力の主な計算方法は1988年版:「建築基礎構造設計指針」(日本建築学会)に示されている、山口の略算式を参考にしています。</t>
  </si>
  <si>
    <t>*1 :  Ⅰ.使用方法の　(参考)　に示した方法によった。</t>
  </si>
  <si>
    <t>ⅲ) 本プログラムの作成者は、本プログラムの使用により生じた金銭上の損害・逸失利益等に関しては、</t>
  </si>
  <si>
    <t xml:space="preserve">     上記ⅱ)の誤り等の理由にかかわらず一切の責任を負いかねますのでご了承下さい。</t>
  </si>
  <si>
    <t>までご連絡ください。</t>
  </si>
  <si>
    <t>以上</t>
  </si>
  <si>
    <t>2層地盤支持力の算定を追加及び微細な変更</t>
  </si>
  <si>
    <t>(参考) : 上層地盤で粘着力と内部摩擦角を同時に考慮したい場合は、"１層地盤支持力"シートで上層地盤支持力を計算します。</t>
  </si>
  <si>
    <t>　 　　　　次に"2層地盤支持力"シートで下層地盤支持力を計算します。 このとき上層地盤の土の単位重量は</t>
  </si>
  <si>
    <t>評価版公開</t>
  </si>
  <si>
    <t xml:space="preserve">　   </t>
  </si>
  <si>
    <r>
      <t xml:space="preserve">ⅴ) </t>
    </r>
    <r>
      <rPr>
        <b/>
        <sz val="11"/>
        <rFont val="ＭＳ Ｐ明朝"/>
        <family val="1"/>
      </rPr>
      <t>プログラムに関するサポートは行いません。</t>
    </r>
    <r>
      <rPr>
        <sz val="11"/>
        <rFont val="ＭＳ Ｐ明朝"/>
        <family val="1"/>
      </rPr>
      <t>疑問・要望がある場合は　SDF 構造設計工場　　</t>
    </r>
  </si>
  <si>
    <t>　　　ただし確実にご回答する保証はいたしかねますので予めご了承ください。</t>
  </si>
  <si>
    <t>(注)　G_BECの評価時は１層地盤のうち、連続基礎ID=1と2層地盤支持力の計算ができます。</t>
  </si>
  <si>
    <t xml:space="preserve">            "１層地盤支持力"シートで入力したものと同じ値を入力します。ただし、計算結果としての上層の支持力は無視します。</t>
  </si>
  <si>
    <t xml:space="preserve">  短期支持力は１層地盤にならい極限支持力算出式のDf　の項に1/2を乗じて求めています。</t>
  </si>
  <si>
    <t xml:space="preserve">12.4t/㎡ </t>
  </si>
  <si>
    <t>関数の引数を以下の定義通りに指定すれば、入力データのセル位置や</t>
  </si>
  <si>
    <t>計算結果の出力位置を使用者の好みに応じて自由にレイアウトできます。</t>
  </si>
  <si>
    <t>支持地盤の粘着力が入力してあるセル名</t>
  </si>
  <si>
    <t>　　　　〃　　内部摩擦角が入力してあるセル名</t>
  </si>
  <si>
    <t>基礎上部の土の単位重量が入力してあるセル名</t>
  </si>
  <si>
    <t>基礎下部の　　　　　　　　〃</t>
  </si>
  <si>
    <t>基礎スラブ形状指数が入力してあるセル名</t>
  </si>
  <si>
    <t>長方形基礎の長辺長さ 　　　〃</t>
  </si>
  <si>
    <t>根入れ深さ　　　　　　　　　　　〃</t>
  </si>
  <si>
    <t xml:space="preserve">極限支持力を計算する関数 </t>
  </si>
  <si>
    <t xml:space="preserve">長期支持力を計算する関数 </t>
  </si>
  <si>
    <t xml:space="preserve">短期支持力を計算する関数 </t>
  </si>
  <si>
    <t xml:space="preserve">Nc を計算する関数 </t>
  </si>
  <si>
    <t xml:space="preserve">Nr を計算する関数 </t>
  </si>
  <si>
    <t xml:space="preserve">Nq を計算する関数 </t>
  </si>
  <si>
    <t xml:space="preserve">α を計算する関数 </t>
  </si>
  <si>
    <t xml:space="preserve">β を計算する関数 </t>
  </si>
  <si>
    <t>このシートは下記の関数BECSをVBAで作成し使用しています。</t>
  </si>
  <si>
    <t>このシートは下記の関数BETLをVBAで作成し使用しています。</t>
  </si>
  <si>
    <t>上層下部砂層の内部摩擦角が入力してあるセル名</t>
  </si>
  <si>
    <t>上層下部砂層の単位重量　　　　〃　　</t>
  </si>
  <si>
    <t>下層粘土層の粘着力　　　　　　　〃</t>
  </si>
  <si>
    <t>載荷面の短辺長さ　　　　　　　　　〃</t>
  </si>
  <si>
    <t>　　　〃　 長辺長さ 　     　　　　　〃</t>
  </si>
  <si>
    <t>　　　〃　 根入れ深さ     　　　　　〃</t>
  </si>
  <si>
    <t>上層支持地盤の厚さ 　　　　　　　〃</t>
  </si>
  <si>
    <t xml:space="preserve">上層地盤の極限支持力を計算する関数 </t>
  </si>
  <si>
    <t xml:space="preserve">上層地盤のNcを計算する関数 </t>
  </si>
  <si>
    <t xml:space="preserve">　　　〃　　　Nqを計算する関数 </t>
  </si>
  <si>
    <t>下層地盤　　 　　　　　〃</t>
  </si>
  <si>
    <t>入出力のレイアウトを自由にできます。</t>
  </si>
  <si>
    <r>
      <t>　　　〃　　　N</t>
    </r>
    <r>
      <rPr>
        <vertAlign val="subscript"/>
        <sz val="11"/>
        <rFont val="ＭＳ Ｐ明朝"/>
        <family val="1"/>
      </rPr>
      <t>γ</t>
    </r>
    <r>
      <rPr>
        <sz val="11"/>
        <rFont val="ＭＳ Ｐ明朝"/>
        <family val="1"/>
      </rPr>
      <t xml:space="preserve">を計算する関数 </t>
    </r>
  </si>
  <si>
    <t xml:space="preserve">　　　〃　 　　αを計算する関数 </t>
  </si>
  <si>
    <t xml:space="preserve">　　　〃　 　　βを計算する関数 </t>
  </si>
  <si>
    <t xml:space="preserve">下層地盤のNcを計算する関数 </t>
  </si>
  <si>
    <r>
      <t>BECS</t>
    </r>
    <r>
      <rPr>
        <sz val="11"/>
        <rFont val="ＭＳ Ｐ明朝"/>
        <family val="1"/>
      </rPr>
      <t>(cell1,cell2,cell3,cell4,cell5,cell6,cell7,cell8,n</t>
    </r>
    <r>
      <rPr>
        <sz val="11"/>
        <rFont val="ＭＳ Ｐ明朝"/>
        <family val="1"/>
      </rPr>
      <t>)</t>
    </r>
  </si>
  <si>
    <t xml:space="preserve">cell1 : </t>
  </si>
  <si>
    <t xml:space="preserve">cell2 : </t>
  </si>
  <si>
    <t xml:space="preserve">cell3 : </t>
  </si>
  <si>
    <t xml:space="preserve">cell4 : </t>
  </si>
  <si>
    <t xml:space="preserve">cell5 : </t>
  </si>
  <si>
    <t xml:space="preserve">cell6 : </t>
  </si>
  <si>
    <t>基礎スラブ底面巾 　　　　　　〃</t>
  </si>
  <si>
    <t xml:space="preserve">cell7 : </t>
  </si>
  <si>
    <t xml:space="preserve">cell8 : </t>
  </si>
  <si>
    <t xml:space="preserve">n : </t>
  </si>
  <si>
    <r>
      <t>BETL</t>
    </r>
    <r>
      <rPr>
        <sz val="11"/>
        <rFont val="ＭＳ Ｐ明朝"/>
        <family val="1"/>
      </rPr>
      <t>(cell1,cell2,cell3,cell4,cell5,cell6,cell7,cell8,n)</t>
    </r>
  </si>
  <si>
    <t xml:space="preserve">cell2 : </t>
  </si>
  <si>
    <t>上層上部砂層の単位重量　　　　〃　　</t>
  </si>
  <si>
    <t xml:space="preserve">cell3 : </t>
  </si>
  <si>
    <t xml:space="preserve">cell4 : </t>
  </si>
  <si>
    <t xml:space="preserve">cell5 : </t>
  </si>
  <si>
    <t xml:space="preserve">cell6 : </t>
  </si>
  <si>
    <t xml:space="preserve">cell7 : </t>
  </si>
  <si>
    <t xml:space="preserve">cell8 : </t>
  </si>
  <si>
    <t xml:space="preserve">n : </t>
  </si>
  <si>
    <t xml:space="preserve">上層地盤の長期支持力を計算する関数 </t>
  </si>
  <si>
    <t xml:space="preserve">　　　〃　　　短期支持力を計算する関数 </t>
  </si>
  <si>
    <t xml:space="preserve">下層地盤の長期支持力を計算する関数 </t>
  </si>
  <si>
    <t>Ver1.1  Layout free版</t>
  </si>
  <si>
    <t>色部分のセルのみ入力します。ただし関数の定義に従えば、入出力のレイアウトは利用者の好みに応じて自由に行えます。</t>
  </si>
  <si>
    <t>PP116～</t>
  </si>
  <si>
    <t>PP125～</t>
  </si>
  <si>
    <t>PP353～</t>
  </si>
  <si>
    <t>PP153～</t>
  </si>
  <si>
    <t>PP154～</t>
  </si>
  <si>
    <t>PP321～</t>
  </si>
  <si>
    <t>PP322～</t>
  </si>
  <si>
    <t>PP68～</t>
  </si>
  <si>
    <t>PP105～</t>
  </si>
  <si>
    <t>PP158～</t>
  </si>
  <si>
    <t>Ver1.0 版</t>
  </si>
  <si>
    <t>ⅴ) シートの保護解除方法</t>
  </si>
  <si>
    <r>
      <t>1. メニューバーのツールを選択--&gt;保護--&gt;シートの保護解除(</t>
    </r>
    <r>
      <rPr>
        <b/>
        <sz val="11"/>
        <color indexed="10"/>
        <rFont val="ＭＳ Ｐ明朝"/>
        <family val="1"/>
      </rPr>
      <t>この時取得したパスワードを入力します</t>
    </r>
    <r>
      <rPr>
        <sz val="11"/>
        <color indexed="10"/>
        <rFont val="ＭＳ Ｐ明朝"/>
        <family val="1"/>
      </rPr>
      <t>)を行います。</t>
    </r>
  </si>
  <si>
    <t xml:space="preserve">       1層地盤支持力計算時における全基礎タイプを計算するには、シートの保護を解除するパスワードを取得して下さい。下記Ⅱのⅴ)を参照してください。)</t>
  </si>
  <si>
    <t>参考 : 支持力係数表(グラフ用データ)</t>
  </si>
  <si>
    <r>
      <t xml:space="preserve">   基礎スラブ形状指数を入力するセルをアクティブにし--&gt;データ--&gt;入力規則--&gt;設定--&gt;最大値を</t>
    </r>
    <r>
      <rPr>
        <b/>
        <sz val="11"/>
        <color indexed="10"/>
        <rFont val="ＭＳ Ｐ明朝"/>
        <family val="1"/>
      </rPr>
      <t>4</t>
    </r>
    <r>
      <rPr>
        <sz val="11"/>
        <color indexed="10"/>
        <rFont val="ＭＳ Ｐ明朝"/>
        <family val="1"/>
      </rPr>
      <t>にします。</t>
    </r>
  </si>
  <si>
    <t xml:space="preserve">   これで全ての基礎スラブ形状指数が入力できるようになります。</t>
  </si>
  <si>
    <t>試用版の不具合を修正(正方形基礎が入力できなかった不具合を修正)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</si>
</sst>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0.0"/>
    <numFmt numFmtId="180" formatCode="0.00_);[Red]\(0.00\)"/>
    <numFmt numFmtId="181" formatCode="0.0_ "/>
    <numFmt numFmtId="182" formatCode="0_ "/>
    <numFmt numFmtId="183" formatCode="0.00_ "/>
    <numFmt numFmtId="184" formatCode="0.0000000_ "/>
    <numFmt numFmtId="185" formatCode="0.000000_ "/>
    <numFmt numFmtId="186" formatCode="0.00000_ "/>
    <numFmt numFmtId="187" formatCode="0.0000_ "/>
    <numFmt numFmtId="188" formatCode="0.000_ "/>
  </numFmts>
  <fonts count="16">
    <font>
      <sz val="11"/>
      <name val="ＭＳ Ｐ明朝"/>
      <family val="1"/>
    </font>
    <font>
      <sz val="6"/>
      <name val="ＭＳ Ｐ明朝"/>
      <family val="1"/>
    </font>
    <font>
      <b/>
      <sz val="11"/>
      <name val="ＭＳ Ｐ明朝"/>
      <family val="1"/>
    </font>
    <font>
      <b/>
      <sz val="14"/>
      <name val="ＭＳ Ｐ明朝"/>
      <family val="1"/>
    </font>
    <font>
      <vertAlign val="superscript"/>
      <sz val="11"/>
      <name val="ＭＳ Ｐ明朝"/>
      <family val="1"/>
    </font>
    <font>
      <vertAlign val="subscript"/>
      <sz val="11"/>
      <name val="ＭＳ Ｐ明朝"/>
      <family val="1"/>
    </font>
    <font>
      <sz val="10"/>
      <name val="ＭＳ Ｐ明朝"/>
      <family val="1"/>
    </font>
    <font>
      <sz val="8"/>
      <name val="ＭＳ Ｐ明朝"/>
      <family val="1"/>
    </font>
    <font>
      <sz val="11.25"/>
      <name val="ＭＳ Ｐ明朝"/>
      <family val="1"/>
    </font>
    <font>
      <sz val="11"/>
      <color indexed="10"/>
      <name val="ＭＳ Ｐ明朝"/>
      <family val="1"/>
    </font>
    <font>
      <u val="single"/>
      <sz val="11"/>
      <color indexed="12"/>
      <name val="ＭＳ Ｐ明朝"/>
      <family val="1"/>
    </font>
    <font>
      <sz val="9"/>
      <name val="ＭＳ Ｐ明朝"/>
      <family val="1"/>
    </font>
    <font>
      <sz val="11"/>
      <name val="ＭＳ Ｐゴシック"/>
      <family val="3"/>
    </font>
    <font>
      <u val="single"/>
      <sz val="8.8"/>
      <color indexed="36"/>
      <name val="ＭＳ Ｐゴシック"/>
      <family val="3"/>
    </font>
    <font>
      <sz val="6"/>
      <name val="ＭＳ Ｐゴシック"/>
      <family val="3"/>
    </font>
    <font>
      <b/>
      <sz val="11"/>
      <color indexed="10"/>
      <name val="ＭＳ Ｐ明朝"/>
      <family val="1"/>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s>
  <borders count="22">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style="thin"/>
      <top style="thin"/>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vertical="center"/>
      <protection/>
    </xf>
    <xf numFmtId="0" fontId="12" fillId="0" borderId="0">
      <alignment/>
      <protection/>
    </xf>
    <xf numFmtId="0" fontId="13"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left"/>
    </xf>
    <xf numFmtId="0" fontId="0" fillId="0" borderId="0" xfId="0" applyAlignment="1">
      <alignment horizontal="right"/>
    </xf>
    <xf numFmtId="0" fontId="2" fillId="0" borderId="0" xfId="0" applyFont="1" applyAlignment="1">
      <alignment horizontal="left"/>
    </xf>
    <xf numFmtId="1" fontId="2" fillId="0" borderId="0" xfId="0" applyNumberFormat="1" applyFont="1" applyAlignment="1" applyProtection="1">
      <alignment horizontal="center"/>
      <protection locked="0"/>
    </xf>
    <xf numFmtId="0" fontId="0" fillId="0" borderId="0" xfId="0" applyFill="1" applyAlignment="1">
      <alignment horizontal="left"/>
    </xf>
    <xf numFmtId="0" fontId="2" fillId="0" borderId="0" xfId="0" applyFont="1" applyAlignment="1">
      <alignment/>
    </xf>
    <xf numFmtId="0" fontId="9" fillId="0" borderId="0" xfId="0" applyFont="1" applyAlignment="1">
      <alignment/>
    </xf>
    <xf numFmtId="0" fontId="0" fillId="0" borderId="0" xfId="0" applyFill="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2" fontId="0" fillId="0" borderId="4" xfId="0" applyNumberFormat="1" applyFont="1" applyBorder="1" applyAlignment="1" applyProtection="1">
      <alignment horizontal="center"/>
      <protection locked="0"/>
    </xf>
    <xf numFmtId="2" fontId="0" fillId="0" borderId="5" xfId="0" applyNumberFormat="1" applyFont="1" applyBorder="1" applyAlignment="1" applyProtection="1">
      <alignment horizontal="center"/>
      <protection locked="0"/>
    </xf>
    <xf numFmtId="1" fontId="0" fillId="0" borderId="6" xfId="0" applyNumberFormat="1" applyFont="1" applyBorder="1" applyAlignment="1" applyProtection="1">
      <alignment horizontal="center"/>
      <protection locked="0"/>
    </xf>
    <xf numFmtId="181" fontId="0" fillId="2" borderId="0" xfId="0" applyNumberFormat="1" applyFill="1" applyAlignment="1" applyProtection="1">
      <alignment horizontal="center"/>
      <protection locked="0"/>
    </xf>
    <xf numFmtId="0" fontId="0" fillId="2" borderId="0" xfId="0" applyFill="1" applyAlignment="1">
      <alignment/>
    </xf>
    <xf numFmtId="181" fontId="0" fillId="0" borderId="0" xfId="0" applyNumberFormat="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horizontal="center"/>
    </xf>
    <xf numFmtId="14" fontId="6" fillId="0" borderId="0" xfId="0" applyNumberFormat="1" applyFont="1" applyAlignment="1">
      <alignment/>
    </xf>
    <xf numFmtId="0" fontId="10" fillId="0" borderId="0" xfId="16" applyAlignment="1">
      <alignment/>
    </xf>
    <xf numFmtId="14" fontId="0" fillId="0" borderId="0" xfId="0" applyNumberFormat="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3" xfId="0" applyBorder="1" applyAlignment="1">
      <alignment horizontal="left"/>
    </xf>
    <xf numFmtId="0" fontId="0" fillId="0" borderId="1" xfId="0" applyFill="1" applyBorder="1" applyAlignment="1">
      <alignment/>
    </xf>
    <xf numFmtId="0" fontId="0" fillId="0" borderId="0" xfId="0" applyFill="1" applyBorder="1" applyAlignment="1">
      <alignment/>
    </xf>
    <xf numFmtId="1" fontId="2" fillId="0" borderId="6" xfId="0" applyNumberFormat="1" applyFont="1" applyBorder="1" applyAlignment="1" applyProtection="1">
      <alignment horizontal="center"/>
      <protection locked="0"/>
    </xf>
    <xf numFmtId="2" fontId="0" fillId="0" borderId="4" xfId="0" applyNumberFormat="1" applyFont="1" applyBorder="1" applyAlignment="1" applyProtection="1">
      <alignment horizontal="center"/>
      <protection locked="0"/>
    </xf>
    <xf numFmtId="2" fontId="0" fillId="0" borderId="5" xfId="0" applyNumberFormat="1" applyBorder="1" applyAlignment="1" applyProtection="1">
      <alignment horizontal="center"/>
      <protection locked="0"/>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2" fillId="0" borderId="0" xfId="0" applyFont="1" applyAlignment="1" applyProtection="1">
      <alignment horizontal="left"/>
      <protection locked="0"/>
    </xf>
    <xf numFmtId="0" fontId="0" fillId="0" borderId="0" xfId="0" applyFill="1" applyAlignment="1" applyProtection="1">
      <alignment horizontal="left"/>
      <protection locked="0"/>
    </xf>
    <xf numFmtId="179" fontId="0" fillId="0" borderId="0" xfId="0" applyNumberFormat="1" applyAlignment="1" applyProtection="1">
      <alignment horizontal="left"/>
      <protection locked="0"/>
    </xf>
    <xf numFmtId="179" fontId="0" fillId="0" borderId="0" xfId="0" applyNumberFormat="1" applyAlignment="1" applyProtection="1">
      <alignment horizontal="center"/>
      <protection locked="0"/>
    </xf>
    <xf numFmtId="0" fontId="0" fillId="3" borderId="0" xfId="0" applyFill="1" applyAlignment="1" applyProtection="1">
      <alignment horizontal="left"/>
      <protection locked="0"/>
    </xf>
    <xf numFmtId="0" fontId="0" fillId="4" borderId="0" xfId="0" applyFill="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1" fontId="0" fillId="0" borderId="0" xfId="0" applyNumberFormat="1" applyAlignment="1" applyProtection="1" quotePrefix="1">
      <alignment horizontal="center"/>
      <protection locked="0"/>
    </xf>
    <xf numFmtId="0" fontId="0" fillId="0" borderId="1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2" fillId="0" borderId="12"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7" fillId="0" borderId="0" xfId="0" applyFont="1" applyAlignment="1" applyProtection="1">
      <alignment horizontal="center"/>
      <protection locked="0"/>
    </xf>
    <xf numFmtId="0" fontId="0" fillId="0" borderId="3" xfId="0" applyFill="1" applyBorder="1" applyAlignment="1" applyProtection="1">
      <alignment horizontal="center"/>
      <protection locked="0"/>
    </xf>
    <xf numFmtId="0" fontId="0" fillId="0" borderId="13" xfId="0" applyBorder="1" applyAlignment="1" applyProtection="1">
      <alignment horizontal="center"/>
      <protection locked="0"/>
    </xf>
    <xf numFmtId="0" fontId="11" fillId="0" borderId="0" xfId="0" applyFont="1" applyAlignment="1" applyProtection="1">
      <alignment horizontal="left"/>
      <protection locked="0"/>
    </xf>
    <xf numFmtId="0" fontId="7" fillId="0" borderId="0" xfId="0" applyFont="1" applyAlignment="1" applyProtection="1">
      <alignment horizontal="left"/>
      <protection locked="0"/>
    </xf>
    <xf numFmtId="2" fontId="0" fillId="0" borderId="0" xfId="0" applyNumberFormat="1" applyFill="1" applyAlignment="1" applyProtection="1">
      <alignment horizontal="left"/>
      <protection locked="0"/>
    </xf>
    <xf numFmtId="179" fontId="0" fillId="2" borderId="0" xfId="0" applyNumberFormat="1" applyFill="1" applyAlignment="1" applyProtection="1">
      <alignment horizontal="center"/>
      <protection locked="0"/>
    </xf>
    <xf numFmtId="179" fontId="0" fillId="0" borderId="0" xfId="0" applyNumberFormat="1" applyFill="1" applyAlignment="1" applyProtection="1">
      <alignment horizontal="left"/>
      <protection locked="0"/>
    </xf>
    <xf numFmtId="183" fontId="0" fillId="0" borderId="0" xfId="0" applyNumberFormat="1" applyFill="1" applyAlignment="1" applyProtection="1">
      <alignment horizontal="center"/>
      <protection locked="0"/>
    </xf>
    <xf numFmtId="0" fontId="2" fillId="0" borderId="9"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4" xfId="0" applyBorder="1" applyAlignment="1" applyProtection="1">
      <alignment horizontal="center"/>
      <protection locked="0"/>
    </xf>
    <xf numFmtId="1" fontId="2" fillId="0" borderId="13" xfId="0" applyNumberFormat="1" applyFont="1" applyBorder="1" applyAlignment="1" applyProtection="1">
      <alignment horizontal="center"/>
      <protection locked="0"/>
    </xf>
    <xf numFmtId="0" fontId="6" fillId="0" borderId="0" xfId="0" applyFont="1" applyAlignment="1" applyProtection="1">
      <alignment horizontal="left"/>
      <protection locked="0"/>
    </xf>
    <xf numFmtId="0" fontId="2" fillId="4" borderId="0" xfId="0" applyFont="1" applyFill="1" applyAlignment="1" applyProtection="1">
      <alignment horizontal="left"/>
      <protection locked="0"/>
    </xf>
    <xf numFmtId="0" fontId="2" fillId="4" borderId="0" xfId="0" applyFont="1" applyFill="1" applyAlignment="1" applyProtection="1" quotePrefix="1">
      <alignment horizontal="left"/>
      <protection locked="0"/>
    </xf>
    <xf numFmtId="0" fontId="0" fillId="4" borderId="0" xfId="0" applyFill="1" applyAlignment="1" applyProtection="1">
      <alignment horizontal="right"/>
      <protection locked="0"/>
    </xf>
    <xf numFmtId="0" fontId="0" fillId="4" borderId="0" xfId="0" applyFill="1" applyAlignment="1" applyProtection="1">
      <alignment horizontal="center"/>
      <protection locked="0"/>
    </xf>
    <xf numFmtId="0" fontId="0" fillId="4" borderId="0" xfId="0" applyFill="1" applyBorder="1" applyAlignment="1" applyProtection="1">
      <alignment horizontal="left"/>
      <protection locked="0"/>
    </xf>
    <xf numFmtId="0" fontId="9" fillId="0" borderId="0" xfId="22" applyFont="1">
      <alignment/>
      <protection/>
    </xf>
    <xf numFmtId="0" fontId="0" fillId="0" borderId="0" xfId="22" applyFont="1">
      <alignment/>
      <protection/>
    </xf>
    <xf numFmtId="0" fontId="0" fillId="0" borderId="0" xfId="22" applyFont="1" applyBorder="1">
      <alignment/>
      <protection/>
    </xf>
    <xf numFmtId="182" fontId="0" fillId="2" borderId="0" xfId="0" applyNumberFormat="1" applyFill="1" applyAlignment="1" applyProtection="1">
      <alignment horizontal="center"/>
      <protection locked="0"/>
    </xf>
    <xf numFmtId="0" fontId="0" fillId="0" borderId="0" xfId="21" applyFont="1" applyFill="1" applyAlignment="1" quotePrefix="1">
      <alignment horizontal="left" vertical="center"/>
      <protection/>
    </xf>
    <xf numFmtId="0" fontId="0" fillId="0" borderId="0" xfId="21" applyFont="1" applyFill="1" applyAlignment="1">
      <alignment horizontal="left" vertical="center"/>
      <protection/>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2"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7"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center"/>
    </xf>
    <xf numFmtId="0" fontId="0" fillId="0" borderId="9" xfId="0" applyBorder="1" applyAlignment="1">
      <alignment horizontal="center"/>
    </xf>
    <xf numFmtId="0" fontId="0" fillId="5" borderId="7" xfId="0" applyFill="1" applyBorder="1" applyAlignment="1">
      <alignment horizontal="center"/>
    </xf>
    <xf numFmtId="0" fontId="0" fillId="5" borderId="9" xfId="0"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5" borderId="2" xfId="0" applyFill="1" applyBorder="1" applyAlignment="1">
      <alignment horizontal="center"/>
    </xf>
    <xf numFmtId="0" fontId="0" fillId="5" borderId="10" xfId="0" applyFill="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0" borderId="2" xfId="0" applyBorder="1" applyAlignment="1">
      <alignment vertical="center"/>
    </xf>
    <xf numFmtId="0" fontId="0" fillId="0" borderId="10" xfId="0" applyBorder="1" applyAlignment="1">
      <alignment vertical="center"/>
    </xf>
    <xf numFmtId="0" fontId="0" fillId="5" borderId="19" xfId="0" applyFill="1" applyBorder="1" applyAlignment="1">
      <alignment horizontal="center"/>
    </xf>
    <xf numFmtId="0" fontId="0" fillId="5" borderId="20" xfId="0" applyFill="1" applyBorder="1" applyAlignment="1">
      <alignment horizont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center"/>
    </xf>
    <xf numFmtId="0" fontId="0" fillId="0" borderId="21" xfId="0" applyBorder="1" applyAlignment="1">
      <alignment horizontal="center"/>
    </xf>
    <xf numFmtId="0" fontId="0" fillId="0" borderId="20" xfId="0" applyBorder="1" applyAlignment="1">
      <alignment horizontal="center"/>
    </xf>
  </cellXfs>
  <cellStyles count="10">
    <cellStyle name="Normal" xfId="0"/>
    <cellStyle name="Percent" xfId="15"/>
    <cellStyle name="Hyperlink" xfId="16"/>
    <cellStyle name="Comma [0]" xfId="17"/>
    <cellStyle name="Comma" xfId="18"/>
    <cellStyle name="Currency [0]" xfId="19"/>
    <cellStyle name="Currency" xfId="20"/>
    <cellStyle name="標準_1層地盤支持力" xfId="21"/>
    <cellStyle name="標準_Readme"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明朝"/>
                <a:ea typeface="ＭＳ Ｐ明朝"/>
                <a:cs typeface="ＭＳ Ｐ明朝"/>
              </a:rPr>
              <a:t>設計用支持力係数(参考)</a:t>
            </a:r>
          </a:p>
        </c:rich>
      </c:tx>
      <c:layout>
        <c:manualLayout>
          <c:xMode val="factor"/>
          <c:yMode val="factor"/>
          <c:x val="0.0035"/>
          <c:y val="0"/>
        </c:manualLayout>
      </c:layout>
      <c:spPr>
        <a:noFill/>
        <a:ln>
          <a:noFill/>
        </a:ln>
      </c:spPr>
    </c:title>
    <c:plotArea>
      <c:layout>
        <c:manualLayout>
          <c:xMode val="edge"/>
          <c:yMode val="edge"/>
          <c:x val="0.02625"/>
          <c:y val="0.07025"/>
          <c:w val="0.899"/>
          <c:h val="0.87275"/>
        </c:manualLayout>
      </c:layout>
      <c:scatterChart>
        <c:scatterStyle val="lineMarker"/>
        <c:varyColors val="0"/>
        <c:ser>
          <c:idx val="0"/>
          <c:order val="0"/>
          <c:tx>
            <c:v>Nc</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'1層地盤支持力'!$T$5:$T$28</c:f>
              <c:numCache/>
            </c:numRef>
          </c:xVal>
          <c:yVal>
            <c:numRef>
              <c:f>'1層地盤支持力'!$U$5:$U$28</c:f>
              <c:numCache/>
            </c:numRef>
          </c:yVal>
          <c:smooth val="0"/>
        </c:ser>
        <c:ser>
          <c:idx val="1"/>
          <c:order val="1"/>
          <c:tx>
            <c:v>Nq</c:v>
          </c:tx>
          <c:extLst>
            <c:ext xmlns:c14="http://schemas.microsoft.com/office/drawing/2007/8/2/chart" uri="{6F2FDCE9-48DA-4B69-8628-5D25D57E5C99}">
              <c14:invertSolidFillFmt>
                <c14:spPr>
                  <a:solidFill>
                    <a:srgbClr val="000000"/>
                  </a:solidFill>
                </c14:spPr>
              </c14:invertSolidFillFmt>
            </c:ext>
          </c:extLst>
          <c:marker>
            <c:symbol val="none"/>
          </c:marker>
          <c:xVal>
            <c:numRef>
              <c:f>'1層地盤支持力'!$T$5:$T$28</c:f>
              <c:numCache/>
            </c:numRef>
          </c:xVal>
          <c:yVal>
            <c:numRef>
              <c:f>'1層地盤支持力'!$V$5:$V$28</c:f>
              <c:numCache/>
            </c:numRef>
          </c:yVal>
          <c:smooth val="0"/>
        </c:ser>
        <c:ser>
          <c:idx val="2"/>
          <c:order val="2"/>
          <c:tx>
            <c:v>Nγ</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'1層地盤支持力'!$T$5:$T$28</c:f>
              <c:numCache/>
            </c:numRef>
          </c:xVal>
          <c:yVal>
            <c:numRef>
              <c:f>'1層地盤支持力'!$W$5:$W$28</c:f>
              <c:numCache/>
            </c:numRef>
          </c:yVal>
          <c:smooth val="0"/>
        </c:ser>
        <c:axId val="59865826"/>
        <c:axId val="1921523"/>
      </c:scatterChart>
      <c:valAx>
        <c:axId val="59865826"/>
        <c:scaling>
          <c:orientation val="minMax"/>
          <c:max val="50"/>
        </c:scaling>
        <c:axPos val="b"/>
        <c:title>
          <c:tx>
            <c:rich>
              <a:bodyPr vert="horz" rot="0" anchor="ctr"/>
              <a:lstStyle/>
              <a:p>
                <a:pPr algn="ctr">
                  <a:defRPr/>
                </a:pPr>
                <a:r>
                  <a:rPr lang="en-US" cap="none" sz="800" b="0" i="0" u="none" baseline="0">
                    <a:latin typeface="ＭＳ Ｐ明朝"/>
                    <a:ea typeface="ＭＳ Ｐ明朝"/>
                    <a:cs typeface="ＭＳ Ｐ明朝"/>
                  </a:rPr>
                  <a:t>内部摩擦角(°)</a:t>
                </a:r>
              </a:p>
            </c:rich>
          </c:tx>
          <c:layout/>
          <c:overlay val="0"/>
          <c:spPr>
            <a:noFill/>
            <a:ln>
              <a:noFill/>
            </a:ln>
          </c:spPr>
        </c:title>
        <c:majorGridlines/>
        <c:minorGridlines/>
        <c:delete val="0"/>
        <c:numFmt formatCode="General" sourceLinked="1"/>
        <c:majorTickMark val="in"/>
        <c:minorTickMark val="none"/>
        <c:tickLblPos val="nextTo"/>
        <c:crossAx val="1921523"/>
        <c:crosses val="autoZero"/>
        <c:crossBetween val="midCat"/>
        <c:dispUnits/>
        <c:majorUnit val="10"/>
        <c:minorUnit val="5"/>
      </c:valAx>
      <c:valAx>
        <c:axId val="1921523"/>
        <c:scaling>
          <c:logBase val="10"/>
          <c:orientation val="minMax"/>
          <c:min val="1"/>
        </c:scaling>
        <c:axPos val="l"/>
        <c:title>
          <c:tx>
            <c:rich>
              <a:bodyPr vert="horz" rot="-5400000" anchor="ctr"/>
              <a:lstStyle/>
              <a:p>
                <a:pPr algn="ctr">
                  <a:defRPr/>
                </a:pPr>
                <a:r>
                  <a:rPr lang="en-US" cap="none" sz="800" b="0" i="0" u="none" baseline="0">
                    <a:latin typeface="ＭＳ Ｐ明朝"/>
                    <a:ea typeface="ＭＳ Ｐ明朝"/>
                    <a:cs typeface="ＭＳ Ｐ明朝"/>
                  </a:rPr>
                  <a:t>支持力係数</a:t>
                </a:r>
              </a:p>
            </c:rich>
          </c:tx>
          <c:layout/>
          <c:overlay val="0"/>
          <c:spPr>
            <a:noFill/>
            <a:ln>
              <a:noFill/>
            </a:ln>
          </c:spPr>
        </c:title>
        <c:majorGridlines/>
        <c:minorGridlines/>
        <c:delete val="0"/>
        <c:numFmt formatCode="General" sourceLinked="1"/>
        <c:majorTickMark val="in"/>
        <c:minorTickMark val="none"/>
        <c:tickLblPos val="nextTo"/>
        <c:crossAx val="59865826"/>
        <c:crosses val="autoZero"/>
        <c:crossBetween val="midCat"/>
        <c:dispUnits/>
        <c:majorUnit val="10"/>
        <c:minorUnit val="10"/>
      </c:valAx>
      <c:spPr>
        <a:solidFill>
          <a:srgbClr val="C0C0C0"/>
        </a:solidFill>
        <a:ln w="12700">
          <a:solidFill>
            <a:srgbClr val="808080"/>
          </a:solidFill>
        </a:ln>
      </c:spPr>
    </c:plotArea>
    <c:legend>
      <c:legendPos val="r"/>
      <c:layout>
        <c:manualLayout>
          <c:xMode val="edge"/>
          <c:yMode val="edge"/>
          <c:x val="0.63175"/>
          <c:y val="0.6695"/>
          <c:w val="0.23825"/>
          <c:h val="0.19775"/>
        </c:manualLayout>
      </c:layout>
      <c:overlay val="0"/>
      <c:spPr>
        <a:noFill/>
        <a:ln w="3175">
          <a:solidFill/>
        </a:ln>
        <a:effectLst>
          <a:outerShdw dist="35921" dir="2700000" algn="br">
            <a:prstClr val="black"/>
          </a:outerShdw>
        </a:effectLst>
      </c:spPr>
    </c:legend>
    <c:plotVisOnly val="1"/>
    <c:dispBlanksAs val="gap"/>
    <c:showDLblsOverMax val="0"/>
  </c:chart>
  <c:txPr>
    <a:bodyPr vert="horz" rot="0"/>
    <a:lstStyle/>
    <a:p>
      <a:pPr>
        <a:defRPr lang="en-US" cap="none" sz="800" b="0" i="0" u="none" baseline="0">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25</xdr:row>
      <xdr:rowOff>57150</xdr:rowOff>
    </xdr:from>
    <xdr:to>
      <xdr:col>7</xdr:col>
      <xdr:colOff>57150</xdr:colOff>
      <xdr:row>52</xdr:row>
      <xdr:rowOff>38100</xdr:rowOff>
    </xdr:to>
    <xdr:graphicFrame>
      <xdr:nvGraphicFramePr>
        <xdr:cNvPr id="1" name="Chart 8"/>
        <xdr:cNvGraphicFramePr/>
      </xdr:nvGraphicFramePr>
      <xdr:xfrm>
        <a:off x="485775" y="4591050"/>
        <a:ext cx="3409950" cy="46101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4</xdr:row>
      <xdr:rowOff>0</xdr:rowOff>
    </xdr:from>
    <xdr:to>
      <xdr:col>5</xdr:col>
      <xdr:colOff>19050</xdr:colOff>
      <xdr:row>17</xdr:row>
      <xdr:rowOff>9525</xdr:rowOff>
    </xdr:to>
    <xdr:pic>
      <xdr:nvPicPr>
        <xdr:cNvPr id="2" name="Picture 11"/>
        <xdr:cNvPicPr preferRelativeResize="1">
          <a:picLocks noChangeAspect="1"/>
        </xdr:cNvPicPr>
      </xdr:nvPicPr>
      <xdr:blipFill>
        <a:blip r:embed="rId2"/>
        <a:srcRect l="14912" t="29846" r="26490" b="14154"/>
        <a:stretch>
          <a:fillRect/>
        </a:stretch>
      </xdr:blipFill>
      <xdr:spPr>
        <a:xfrm>
          <a:off x="76200" y="809625"/>
          <a:ext cx="2466975" cy="2295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180975</xdr:rowOff>
    </xdr:from>
    <xdr:to>
      <xdr:col>7</xdr:col>
      <xdr:colOff>19050</xdr:colOff>
      <xdr:row>23</xdr:row>
      <xdr:rowOff>123825</xdr:rowOff>
    </xdr:to>
    <xdr:pic>
      <xdr:nvPicPr>
        <xdr:cNvPr id="1" name="Picture 5"/>
        <xdr:cNvPicPr preferRelativeResize="1">
          <a:picLocks noChangeAspect="1"/>
        </xdr:cNvPicPr>
      </xdr:nvPicPr>
      <xdr:blipFill>
        <a:blip r:embed="rId1"/>
        <a:srcRect l="22647" t="21911" r="35195" b="20916"/>
        <a:stretch>
          <a:fillRect/>
        </a:stretch>
      </xdr:blipFill>
      <xdr:spPr>
        <a:xfrm>
          <a:off x="0" y="790575"/>
          <a:ext cx="3857625" cy="349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za15.mbn.or.jp/~struct_factory/" TargetMode="External" /><Relationship Id="rId2" Type="http://schemas.openxmlformats.org/officeDocument/2006/relationships/hyperlink" Target="http://wwww60.tcup.com/6039/kiyoyama1193.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ructural_design_factory@hotmail.com" TargetMode="External" /><Relationship Id="rId2" Type="http://schemas.openxmlformats.org/officeDocument/2006/relationships/hyperlink" Target="mailto:structural_design_factory@hotmail.co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X38"/>
  <sheetViews>
    <sheetView showRowColHeaders="0" tabSelected="1" zoomScale="80" zoomScaleNormal="80" workbookViewId="0" topLeftCell="A1">
      <selection activeCell="J8" sqref="J8"/>
    </sheetView>
  </sheetViews>
  <sheetFormatPr defaultColWidth="9.00390625" defaultRowHeight="13.5"/>
  <cols>
    <col min="1" max="6" width="6.625" style="35" customWidth="1"/>
    <col min="7" max="9" width="10.625" style="35" customWidth="1"/>
    <col min="10" max="16384" width="9.00390625" style="35" customWidth="1"/>
  </cols>
  <sheetData>
    <row r="1" ht="17.25">
      <c r="A1" s="34" t="s">
        <v>32</v>
      </c>
    </row>
    <row r="2" ht="17.25">
      <c r="A2" s="34"/>
    </row>
    <row r="3" spans="1:20" ht="13.5">
      <c r="A3" s="36" t="s">
        <v>13</v>
      </c>
      <c r="H3" s="37"/>
      <c r="T3" s="35" t="s">
        <v>261</v>
      </c>
    </row>
    <row r="4" spans="6:24" ht="15.75">
      <c r="F4" s="35" t="s">
        <v>0</v>
      </c>
      <c r="H4" s="38"/>
      <c r="I4" s="39" t="s">
        <v>98</v>
      </c>
      <c r="J4" s="16">
        <v>14.2</v>
      </c>
      <c r="K4" s="37" t="s">
        <v>104</v>
      </c>
      <c r="L4" s="37"/>
      <c r="M4" s="65" t="s">
        <v>216</v>
      </c>
      <c r="N4" s="41"/>
      <c r="O4" s="41"/>
      <c r="P4" s="41"/>
      <c r="Q4" s="41"/>
      <c r="R4" s="41"/>
      <c r="S4" s="41"/>
      <c r="T4" s="38" t="s">
        <v>15</v>
      </c>
      <c r="U4" s="35" t="s">
        <v>17</v>
      </c>
      <c r="V4" s="35" t="s">
        <v>18</v>
      </c>
      <c r="W4" s="35" t="s">
        <v>19</v>
      </c>
      <c r="X4" s="35" t="s">
        <v>21</v>
      </c>
    </row>
    <row r="5" spans="6:24" ht="15.75">
      <c r="F5" s="35" t="s">
        <v>1</v>
      </c>
      <c r="H5" s="38"/>
      <c r="I5" s="39" t="s">
        <v>99</v>
      </c>
      <c r="J5" s="16">
        <v>6.86</v>
      </c>
      <c r="K5" s="37" t="s">
        <v>104</v>
      </c>
      <c r="L5" s="37"/>
      <c r="M5" s="41" t="s">
        <v>203</v>
      </c>
      <c r="N5" s="41"/>
      <c r="O5" s="41"/>
      <c r="P5" s="41"/>
      <c r="Q5" s="41"/>
      <c r="R5" s="41"/>
      <c r="S5" s="41"/>
      <c r="T5" s="40">
        <v>0.01</v>
      </c>
      <c r="U5" s="35">
        <v>5.35</v>
      </c>
      <c r="V5" s="35">
        <v>3</v>
      </c>
      <c r="W5" s="40">
        <v>1</v>
      </c>
      <c r="X5" s="41">
        <v>0</v>
      </c>
    </row>
    <row r="6" spans="6:24" ht="15.75">
      <c r="F6" s="35" t="s">
        <v>5</v>
      </c>
      <c r="I6" s="42" t="s">
        <v>96</v>
      </c>
      <c r="J6" s="16">
        <v>39.2</v>
      </c>
      <c r="K6" s="37" t="s">
        <v>103</v>
      </c>
      <c r="L6" s="37"/>
      <c r="M6" s="41" t="s">
        <v>186</v>
      </c>
      <c r="N6" s="41"/>
      <c r="O6" s="41"/>
      <c r="P6" s="41"/>
      <c r="Q6" s="41"/>
      <c r="R6" s="41"/>
      <c r="S6" s="41"/>
      <c r="T6" s="35">
        <v>2</v>
      </c>
      <c r="U6" s="35">
        <v>5.35</v>
      </c>
      <c r="V6" s="35">
        <v>3.14</v>
      </c>
      <c r="W6" s="40">
        <v>1</v>
      </c>
      <c r="X6" s="41">
        <v>0.02</v>
      </c>
    </row>
    <row r="7" spans="6:24" ht="13.5">
      <c r="F7" s="35" t="s">
        <v>16</v>
      </c>
      <c r="H7" s="38"/>
      <c r="I7" s="39" t="s">
        <v>97</v>
      </c>
      <c r="J7" s="16">
        <v>15</v>
      </c>
      <c r="K7" s="37" t="s">
        <v>95</v>
      </c>
      <c r="M7" s="41" t="s">
        <v>187</v>
      </c>
      <c r="N7" s="41"/>
      <c r="O7" s="41"/>
      <c r="P7" s="41"/>
      <c r="Q7" s="41"/>
      <c r="R7" s="41"/>
      <c r="S7" s="41"/>
      <c r="T7" s="35">
        <v>4</v>
      </c>
      <c r="U7" s="35">
        <v>5.35</v>
      </c>
      <c r="V7" s="35">
        <v>3.3</v>
      </c>
      <c r="W7" s="40">
        <v>1</v>
      </c>
      <c r="X7" s="41">
        <v>0.04</v>
      </c>
    </row>
    <row r="8" spans="6:24" ht="13.5">
      <c r="F8" s="35" t="s">
        <v>12</v>
      </c>
      <c r="I8" s="39" t="s">
        <v>163</v>
      </c>
      <c r="J8" s="73">
        <v>1</v>
      </c>
      <c r="M8" s="41"/>
      <c r="N8" s="41"/>
      <c r="O8" s="41"/>
      <c r="P8" s="41"/>
      <c r="Q8" s="41"/>
      <c r="R8" s="41"/>
      <c r="S8" s="41"/>
      <c r="T8" s="35">
        <v>6</v>
      </c>
      <c r="U8" s="35">
        <v>5.35</v>
      </c>
      <c r="V8" s="35">
        <v>3.49</v>
      </c>
      <c r="W8" s="40">
        <v>1</v>
      </c>
      <c r="X8" s="41">
        <v>0.07</v>
      </c>
    </row>
    <row r="9" spans="8:24" ht="13.5">
      <c r="H9" s="43" t="s">
        <v>6</v>
      </c>
      <c r="I9" s="42">
        <v>1</v>
      </c>
      <c r="M9" s="66" t="s">
        <v>221</v>
      </c>
      <c r="N9" s="41"/>
      <c r="O9" s="41"/>
      <c r="P9" s="41"/>
      <c r="Q9" s="41"/>
      <c r="R9" s="41"/>
      <c r="S9" s="41"/>
      <c r="T9" s="35">
        <v>8</v>
      </c>
      <c r="U9" s="35">
        <v>5.35</v>
      </c>
      <c r="V9" s="35">
        <v>3.7</v>
      </c>
      <c r="W9" s="40">
        <v>1</v>
      </c>
      <c r="X9" s="41">
        <v>0.1</v>
      </c>
    </row>
    <row r="10" spans="8:24" ht="13.5">
      <c r="H10" s="43" t="s">
        <v>7</v>
      </c>
      <c r="I10" s="44">
        <v>2</v>
      </c>
      <c r="M10" s="67" t="s">
        <v>222</v>
      </c>
      <c r="N10" s="41" t="s">
        <v>188</v>
      </c>
      <c r="O10" s="41"/>
      <c r="P10" s="41"/>
      <c r="Q10" s="41"/>
      <c r="R10" s="41"/>
      <c r="S10" s="41"/>
      <c r="T10" s="35">
        <v>10</v>
      </c>
      <c r="U10" s="35">
        <v>5.35</v>
      </c>
      <c r="V10" s="35">
        <v>3.94</v>
      </c>
      <c r="W10" s="40">
        <v>1</v>
      </c>
      <c r="X10" s="41">
        <v>0.15</v>
      </c>
    </row>
    <row r="11" spans="8:24" ht="13.5">
      <c r="H11" s="43" t="s">
        <v>8</v>
      </c>
      <c r="I11" s="44">
        <v>3</v>
      </c>
      <c r="M11" s="67" t="s">
        <v>223</v>
      </c>
      <c r="N11" s="41" t="s">
        <v>189</v>
      </c>
      <c r="O11" s="41"/>
      <c r="P11" s="41"/>
      <c r="Q11" s="41"/>
      <c r="R11" s="41"/>
      <c r="S11" s="41"/>
      <c r="T11" s="35">
        <v>12</v>
      </c>
      <c r="U11" s="35">
        <v>5.76</v>
      </c>
      <c r="V11" s="35">
        <v>4.22</v>
      </c>
      <c r="W11" s="40">
        <v>1</v>
      </c>
      <c r="X11" s="41">
        <v>0.21</v>
      </c>
    </row>
    <row r="12" spans="8:24" ht="13.5">
      <c r="H12" s="43" t="s">
        <v>9</v>
      </c>
      <c r="I12" s="44">
        <v>4</v>
      </c>
      <c r="M12" s="67" t="s">
        <v>224</v>
      </c>
      <c r="N12" s="41" t="s">
        <v>190</v>
      </c>
      <c r="O12" s="41"/>
      <c r="P12" s="41"/>
      <c r="Q12" s="41"/>
      <c r="R12" s="41"/>
      <c r="S12" s="41"/>
      <c r="T12" s="35">
        <v>14</v>
      </c>
      <c r="U12" s="35">
        <v>6.21</v>
      </c>
      <c r="V12" s="35">
        <v>4.55</v>
      </c>
      <c r="W12" s="40">
        <v>1</v>
      </c>
      <c r="X12" s="41">
        <v>0.29</v>
      </c>
    </row>
    <row r="13" spans="6:24" ht="13.5">
      <c r="F13" s="35" t="s">
        <v>3</v>
      </c>
      <c r="H13" s="38"/>
      <c r="I13" s="39" t="s">
        <v>100</v>
      </c>
      <c r="J13" s="16">
        <v>1</v>
      </c>
      <c r="K13" s="35" t="s">
        <v>105</v>
      </c>
      <c r="M13" s="67" t="s">
        <v>225</v>
      </c>
      <c r="N13" s="41" t="s">
        <v>191</v>
      </c>
      <c r="O13" s="41"/>
      <c r="P13" s="41"/>
      <c r="Q13" s="41"/>
      <c r="R13" s="41"/>
      <c r="S13" s="41"/>
      <c r="T13" s="35">
        <v>15</v>
      </c>
      <c r="U13" s="35">
        <v>6.45</v>
      </c>
      <c r="V13" s="35">
        <v>4.73</v>
      </c>
      <c r="W13" s="40">
        <v>1</v>
      </c>
      <c r="X13" s="41">
        <v>0.33</v>
      </c>
    </row>
    <row r="14" spans="8:24" ht="13.5">
      <c r="H14" s="43" t="s">
        <v>10</v>
      </c>
      <c r="I14" s="38" t="s">
        <v>151</v>
      </c>
      <c r="J14" s="18"/>
      <c r="M14" s="67" t="s">
        <v>226</v>
      </c>
      <c r="N14" s="41" t="s">
        <v>192</v>
      </c>
      <c r="O14" s="41"/>
      <c r="P14" s="41"/>
      <c r="Q14" s="41"/>
      <c r="R14" s="41"/>
      <c r="S14" s="41"/>
      <c r="T14" s="35">
        <v>16</v>
      </c>
      <c r="U14" s="35">
        <v>6.71</v>
      </c>
      <c r="V14" s="35">
        <v>4.92</v>
      </c>
      <c r="W14" s="40">
        <v>1</v>
      </c>
      <c r="X14" s="41">
        <v>0.38</v>
      </c>
    </row>
    <row r="15" spans="8:24" ht="13.5">
      <c r="H15" s="43" t="s">
        <v>11</v>
      </c>
      <c r="I15" s="38" t="s">
        <v>152</v>
      </c>
      <c r="J15" s="18"/>
      <c r="M15" s="67" t="s">
        <v>227</v>
      </c>
      <c r="N15" s="41" t="s">
        <v>228</v>
      </c>
      <c r="O15" s="41"/>
      <c r="P15" s="41"/>
      <c r="Q15" s="41"/>
      <c r="R15" s="41"/>
      <c r="S15" s="41"/>
      <c r="T15" s="35">
        <v>18</v>
      </c>
      <c r="U15" s="35">
        <v>7.27</v>
      </c>
      <c r="V15" s="35">
        <v>5.36</v>
      </c>
      <c r="W15" s="40">
        <v>1</v>
      </c>
      <c r="X15" s="41">
        <v>0.5</v>
      </c>
    </row>
    <row r="16" spans="6:24" ht="13.5">
      <c r="F16" s="35" t="s">
        <v>2</v>
      </c>
      <c r="I16" s="39" t="s">
        <v>101</v>
      </c>
      <c r="J16" s="16">
        <v>0</v>
      </c>
      <c r="K16" s="35" t="s">
        <v>105</v>
      </c>
      <c r="M16" s="67" t="s">
        <v>229</v>
      </c>
      <c r="N16" s="41" t="s">
        <v>193</v>
      </c>
      <c r="O16" s="41"/>
      <c r="P16" s="41"/>
      <c r="Q16" s="41"/>
      <c r="R16" s="41"/>
      <c r="S16" s="41"/>
      <c r="T16" s="35">
        <v>20</v>
      </c>
      <c r="U16" s="35">
        <v>7.9</v>
      </c>
      <c r="V16" s="35">
        <v>5.88</v>
      </c>
      <c r="W16" s="40">
        <v>1</v>
      </c>
      <c r="X16" s="41">
        <v>0.65</v>
      </c>
    </row>
    <row r="17" spans="6:24" ht="13.5">
      <c r="F17" s="35" t="s">
        <v>4</v>
      </c>
      <c r="I17" s="42" t="s">
        <v>102</v>
      </c>
      <c r="J17" s="16">
        <v>2</v>
      </c>
      <c r="K17" s="35" t="s">
        <v>105</v>
      </c>
      <c r="M17" s="67" t="s">
        <v>230</v>
      </c>
      <c r="N17" s="41" t="s">
        <v>194</v>
      </c>
      <c r="O17" s="41"/>
      <c r="P17" s="41"/>
      <c r="Q17" s="41"/>
      <c r="R17" s="41"/>
      <c r="S17" s="41"/>
      <c r="T17" s="35">
        <v>22</v>
      </c>
      <c r="U17" s="35">
        <v>8.61</v>
      </c>
      <c r="V17" s="35">
        <v>6.48</v>
      </c>
      <c r="W17" s="40">
        <v>1</v>
      </c>
      <c r="X17" s="41">
        <v>0.84</v>
      </c>
    </row>
    <row r="18" spans="13:24" ht="13.5">
      <c r="M18" s="67" t="s">
        <v>231</v>
      </c>
      <c r="N18" s="68">
        <v>1</v>
      </c>
      <c r="O18" s="69" t="s">
        <v>195</v>
      </c>
      <c r="P18" s="41"/>
      <c r="Q18" s="41"/>
      <c r="R18" s="41"/>
      <c r="S18" s="41"/>
      <c r="T18" s="35">
        <v>24</v>
      </c>
      <c r="U18" s="35">
        <v>9.42</v>
      </c>
      <c r="V18" s="35">
        <v>7.2</v>
      </c>
      <c r="W18" s="40">
        <v>1</v>
      </c>
      <c r="X18" s="41">
        <v>1.08</v>
      </c>
    </row>
    <row r="19" spans="13:23" ht="13.5">
      <c r="M19" s="41"/>
      <c r="N19" s="68">
        <v>2</v>
      </c>
      <c r="O19" s="69" t="s">
        <v>196</v>
      </c>
      <c r="P19" s="41"/>
      <c r="Q19" s="41"/>
      <c r="R19" s="41"/>
      <c r="S19" s="41"/>
      <c r="T19" s="35">
        <v>25</v>
      </c>
      <c r="U19" s="35">
        <v>9.87</v>
      </c>
      <c r="V19" s="35">
        <v>7.6</v>
      </c>
      <c r="W19" s="41">
        <v>1.22</v>
      </c>
    </row>
    <row r="20" spans="1:23" ht="13.5">
      <c r="A20" s="36" t="s">
        <v>14</v>
      </c>
      <c r="M20" s="41"/>
      <c r="N20" s="68">
        <v>3</v>
      </c>
      <c r="O20" s="69" t="s">
        <v>197</v>
      </c>
      <c r="P20" s="41"/>
      <c r="Q20" s="41"/>
      <c r="R20" s="41"/>
      <c r="S20" s="41"/>
      <c r="T20" s="35">
        <v>26</v>
      </c>
      <c r="U20" s="35">
        <v>10.35</v>
      </c>
      <c r="V20" s="35">
        <v>8.05</v>
      </c>
      <c r="W20" s="41">
        <v>1.38</v>
      </c>
    </row>
    <row r="21" spans="13:23" ht="13.5">
      <c r="M21" s="41"/>
      <c r="N21" s="68">
        <v>4</v>
      </c>
      <c r="O21" s="69" t="s">
        <v>198</v>
      </c>
      <c r="P21" s="41"/>
      <c r="Q21" s="41"/>
      <c r="R21" s="41"/>
      <c r="S21" s="41"/>
      <c r="T21" s="35">
        <v>28</v>
      </c>
      <c r="U21" s="35">
        <v>11.42</v>
      </c>
      <c r="V21" s="35">
        <v>9.07</v>
      </c>
      <c r="W21" s="41">
        <v>1.77</v>
      </c>
    </row>
    <row r="22" spans="1:23" ht="16.5">
      <c r="A22" s="45"/>
      <c r="B22" s="46" t="s">
        <v>87</v>
      </c>
      <c r="C22" s="47" t="s">
        <v>88</v>
      </c>
      <c r="D22" s="47" t="s">
        <v>89</v>
      </c>
      <c r="E22" s="47" t="s">
        <v>90</v>
      </c>
      <c r="F22" s="47" t="s">
        <v>91</v>
      </c>
      <c r="G22" s="48" t="s">
        <v>25</v>
      </c>
      <c r="H22" s="48" t="s">
        <v>93</v>
      </c>
      <c r="I22" s="48" t="s">
        <v>94</v>
      </c>
      <c r="M22" s="41"/>
      <c r="N22" s="68">
        <v>5</v>
      </c>
      <c r="O22" s="69" t="s">
        <v>199</v>
      </c>
      <c r="P22" s="41"/>
      <c r="Q22" s="41"/>
      <c r="R22" s="41"/>
      <c r="S22" s="41"/>
      <c r="T22" s="35">
        <v>30</v>
      </c>
      <c r="U22" s="35">
        <v>15.31</v>
      </c>
      <c r="V22" s="35">
        <v>11.84</v>
      </c>
      <c r="W22" s="41">
        <v>2.93</v>
      </c>
    </row>
    <row r="23" spans="1:23" ht="15.75">
      <c r="A23" s="45"/>
      <c r="B23" s="49"/>
      <c r="C23" s="50"/>
      <c r="D23" s="51"/>
      <c r="E23" s="52"/>
      <c r="F23" s="51"/>
      <c r="G23" s="53" t="s">
        <v>31</v>
      </c>
      <c r="H23" s="53" t="s">
        <v>31</v>
      </c>
      <c r="I23" s="53" t="s">
        <v>31</v>
      </c>
      <c r="M23" s="41"/>
      <c r="N23" s="68">
        <v>6</v>
      </c>
      <c r="O23" s="69" t="s">
        <v>200</v>
      </c>
      <c r="P23" s="41"/>
      <c r="Q23" s="41"/>
      <c r="R23" s="41"/>
      <c r="S23" s="41"/>
      <c r="T23" s="35">
        <v>32</v>
      </c>
      <c r="U23" s="35">
        <v>20.94</v>
      </c>
      <c r="V23" s="35">
        <v>16.08</v>
      </c>
      <c r="W23" s="41">
        <v>4.98</v>
      </c>
    </row>
    <row r="24" spans="1:23" ht="13.5">
      <c r="A24" s="45"/>
      <c r="B24" s="32">
        <f>BECS(J6,J7,J4,J5,J8,J13,J16,J17,4)</f>
        <v>6.449427069883539</v>
      </c>
      <c r="C24" s="33">
        <f>BECS(J6,J7,J4,J5,J8,J13,J16,J17,6)</f>
        <v>4.7281185137330395</v>
      </c>
      <c r="D24" s="33">
        <f>BECS(J6,J7,J4,J5,J8,J13,J16,J17,5)</f>
        <v>0.3320751997055315</v>
      </c>
      <c r="E24" s="33">
        <f>BECS(J6,J7,J4,J5,J8,J13,J16,J17,7)</f>
        <v>1</v>
      </c>
      <c r="F24" s="33">
        <f>BECS(J6,J7,J4,J5,J8,J13,J16,J17,8)</f>
        <v>1</v>
      </c>
      <c r="G24" s="31">
        <f>BECS(J6,J7,J4,J5,J8,J13,J16,J17,1)</f>
        <v>332.57414279943305</v>
      </c>
      <c r="H24" s="31">
        <f>BECS(J6,J7,J4,J5,J8,J13,J16,J17,2)</f>
        <v>129.79138093314432</v>
      </c>
      <c r="I24" s="31">
        <f>BECS(J6,J7,J4,J5,J8,J13,J16,J17,3)</f>
        <v>214.8232399362826</v>
      </c>
      <c r="M24" s="41"/>
      <c r="N24" s="68">
        <v>7</v>
      </c>
      <c r="O24" s="69" t="s">
        <v>201</v>
      </c>
      <c r="P24" s="41"/>
      <c r="Q24" s="41"/>
      <c r="R24" s="41"/>
      <c r="S24" s="41"/>
      <c r="T24" s="35">
        <v>34</v>
      </c>
      <c r="U24" s="35">
        <v>29.33</v>
      </c>
      <c r="V24" s="35">
        <v>22.79</v>
      </c>
      <c r="W24" s="41">
        <v>8.7</v>
      </c>
    </row>
    <row r="25" spans="1:23" ht="13.5">
      <c r="A25" s="43"/>
      <c r="G25" s="59"/>
      <c r="H25" s="59"/>
      <c r="I25" s="59"/>
      <c r="M25" s="41"/>
      <c r="N25" s="68">
        <v>8</v>
      </c>
      <c r="O25" s="69" t="s">
        <v>202</v>
      </c>
      <c r="P25" s="41"/>
      <c r="Q25" s="41"/>
      <c r="R25" s="41"/>
      <c r="S25" s="41"/>
      <c r="T25" s="35">
        <v>36</v>
      </c>
      <c r="U25" s="35">
        <v>42.2</v>
      </c>
      <c r="V25" s="35">
        <v>33.66</v>
      </c>
      <c r="W25" s="41">
        <v>15.73</v>
      </c>
    </row>
    <row r="26" spans="1:23" ht="13.5">
      <c r="A26" s="54"/>
      <c r="C26" s="55"/>
      <c r="T26" s="35">
        <v>38</v>
      </c>
      <c r="U26" s="35">
        <v>62.52</v>
      </c>
      <c r="V26" s="35">
        <v>51.84</v>
      </c>
      <c r="W26" s="41">
        <v>29.54</v>
      </c>
    </row>
    <row r="27" spans="1:23" ht="13.5">
      <c r="A27" s="54"/>
      <c r="T27" s="35">
        <v>40</v>
      </c>
      <c r="U27" s="35">
        <v>95.66</v>
      </c>
      <c r="V27" s="35">
        <v>83.27</v>
      </c>
      <c r="W27" s="41">
        <v>57.87</v>
      </c>
    </row>
    <row r="28" spans="20:23" ht="13.5">
      <c r="T28" s="35">
        <v>50</v>
      </c>
      <c r="U28" s="35">
        <v>95.66</v>
      </c>
      <c r="V28" s="35">
        <v>83.27</v>
      </c>
      <c r="W28" s="41">
        <v>57.87</v>
      </c>
    </row>
    <row r="30" spans="20:21" ht="13.5">
      <c r="T30" s="40"/>
      <c r="U30" s="35" t="s">
        <v>153</v>
      </c>
    </row>
    <row r="31" spans="20:21" ht="13.5">
      <c r="T31" s="41"/>
      <c r="U31" s="35" t="s">
        <v>20</v>
      </c>
    </row>
    <row r="33" spans="11:12" ht="13.5">
      <c r="K33" s="74"/>
      <c r="L33" s="75"/>
    </row>
    <row r="36" spans="1:5" ht="13.5">
      <c r="A36" s="37"/>
      <c r="B36" s="37"/>
      <c r="C36" s="37"/>
      <c r="D36" s="37"/>
      <c r="E36" s="56"/>
    </row>
    <row r="37" spans="1:5" ht="13.5">
      <c r="A37" s="37"/>
      <c r="B37" s="37"/>
      <c r="C37" s="37"/>
      <c r="D37" s="37"/>
      <c r="E37" s="56"/>
    </row>
    <row r="38" spans="1:5" ht="13.5">
      <c r="A38" s="37"/>
      <c r="B38" s="37"/>
      <c r="C38" s="37"/>
      <c r="D38" s="37"/>
      <c r="E38" s="56"/>
    </row>
  </sheetData>
  <sheetProtection password="B15F" sheet="1" objects="1" scenarios="1"/>
  <mergeCells count="1">
    <mergeCell ref="K33:L33"/>
  </mergeCells>
  <dataValidations count="4">
    <dataValidation type="decimal" allowBlank="1" showInputMessage="1" showErrorMessage="1" sqref="J4:J6 J17">
      <formula1>0</formula1>
      <formula2>100</formula2>
    </dataValidation>
    <dataValidation type="decimal" allowBlank="1" showInputMessage="1" showErrorMessage="1" sqref="J7">
      <formula1>0</formula1>
      <formula2>90</formula2>
    </dataValidation>
    <dataValidation type="whole" allowBlank="1" showInputMessage="1" showErrorMessage="1" sqref="J8">
      <formula1>1</formula1>
      <formula2>2</formula2>
    </dataValidation>
    <dataValidation type="decimal" allowBlank="1" showInputMessage="1" showErrorMessage="1" sqref="J13 J16">
      <formula1>0</formula1>
      <formula2>1000</formula2>
    </dataValidation>
  </dataValidations>
  <hyperlinks>
    <hyperlink ref="P9" r:id="rId1" display="http://plaza15.mbn.or.jp/~struct_factory/"/>
    <hyperlink ref="P14" r:id="rId2" display="http://wwww60.tcup.com/6039/kiyoyama1193.html"/>
  </hyperlinks>
  <printOptions/>
  <pageMargins left="0.5905511811023623" right="0.1968503937007874" top="0.984251968503937" bottom="0.7874015748031497" header="0.5118110236220472" footer="0.5118110236220472"/>
  <pageSetup orientation="portrait" paperSize="9" scale="95" r:id="rId4"/>
  <drawing r:id="rId3"/>
</worksheet>
</file>

<file path=xl/worksheets/sheet2.xml><?xml version="1.0" encoding="utf-8"?>
<worksheet xmlns="http://schemas.openxmlformats.org/spreadsheetml/2006/main" xmlns:r="http://schemas.openxmlformats.org/officeDocument/2006/relationships">
  <sheetPr codeName="Sheet3"/>
  <dimension ref="A1:U63"/>
  <sheetViews>
    <sheetView zoomScale="80" zoomScaleNormal="80" workbookViewId="0" topLeftCell="A1">
      <selection activeCell="M26" sqref="M26"/>
    </sheetView>
  </sheetViews>
  <sheetFormatPr defaultColWidth="9.00390625" defaultRowHeight="13.5"/>
  <cols>
    <col min="1" max="6" width="6.625" style="35" customWidth="1"/>
    <col min="7" max="9" width="10.625" style="35" customWidth="1"/>
    <col min="10" max="10" width="3.00390625" style="35" customWidth="1"/>
    <col min="11" max="16384" width="9.00390625" style="35" customWidth="1"/>
  </cols>
  <sheetData>
    <row r="1" ht="17.25">
      <c r="A1" s="34" t="s">
        <v>154</v>
      </c>
    </row>
    <row r="2" spans="1:20" ht="17.25">
      <c r="A2" s="34"/>
      <c r="N2" s="37"/>
      <c r="O2" s="37"/>
      <c r="P2" s="37"/>
      <c r="Q2" s="37"/>
      <c r="R2" s="37"/>
      <c r="S2" s="37"/>
      <c r="T2" s="37"/>
    </row>
    <row r="3" spans="1:20" ht="13.5">
      <c r="A3" s="36" t="s">
        <v>13</v>
      </c>
      <c r="N3" s="37"/>
      <c r="O3" s="37"/>
      <c r="P3" s="37"/>
      <c r="Q3" s="37"/>
      <c r="R3" s="37"/>
      <c r="S3" s="37"/>
      <c r="T3" s="37"/>
    </row>
    <row r="4" spans="8:21" ht="15.75">
      <c r="H4" s="35" t="s">
        <v>158</v>
      </c>
      <c r="J4" s="38"/>
      <c r="K4" s="42" t="s">
        <v>156</v>
      </c>
      <c r="L4" s="57">
        <v>15</v>
      </c>
      <c r="M4" s="37" t="s">
        <v>38</v>
      </c>
      <c r="N4" s="37"/>
      <c r="O4" s="65" t="s">
        <v>216</v>
      </c>
      <c r="P4" s="41"/>
      <c r="Q4" s="41"/>
      <c r="R4" s="41"/>
      <c r="S4" s="41"/>
      <c r="T4" s="41"/>
      <c r="U4" s="41"/>
    </row>
    <row r="5" spans="8:21" ht="15.75">
      <c r="H5" s="35" t="s">
        <v>160</v>
      </c>
      <c r="J5" s="38"/>
      <c r="K5" s="42" t="s">
        <v>157</v>
      </c>
      <c r="L5" s="57">
        <v>16.67</v>
      </c>
      <c r="M5" s="37" t="s">
        <v>38</v>
      </c>
      <c r="N5" s="37"/>
      <c r="O5" s="41" t="s">
        <v>204</v>
      </c>
      <c r="P5" s="41"/>
      <c r="Q5" s="41"/>
      <c r="R5" s="41"/>
      <c r="S5" s="41"/>
      <c r="T5" s="41"/>
      <c r="U5" s="41"/>
    </row>
    <row r="6" spans="8:21" ht="13.5">
      <c r="H6" s="35" t="s">
        <v>161</v>
      </c>
      <c r="K6" s="42" t="s">
        <v>155</v>
      </c>
      <c r="L6" s="57">
        <v>28</v>
      </c>
      <c r="M6" s="37" t="s">
        <v>36</v>
      </c>
      <c r="N6" s="37"/>
      <c r="O6" s="41" t="s">
        <v>186</v>
      </c>
      <c r="P6" s="41"/>
      <c r="Q6" s="41"/>
      <c r="R6" s="41"/>
      <c r="S6" s="41"/>
      <c r="T6" s="41"/>
      <c r="U6" s="41"/>
    </row>
    <row r="7" spans="8:21" ht="15.75">
      <c r="H7" s="35" t="s">
        <v>159</v>
      </c>
      <c r="K7" s="42" t="s">
        <v>92</v>
      </c>
      <c r="L7" s="57">
        <v>19.61</v>
      </c>
      <c r="M7" s="37" t="s">
        <v>37</v>
      </c>
      <c r="N7" s="37"/>
      <c r="O7" s="41" t="s">
        <v>187</v>
      </c>
      <c r="P7" s="41"/>
      <c r="Q7" s="41"/>
      <c r="R7" s="41"/>
      <c r="S7" s="41"/>
      <c r="T7" s="41"/>
      <c r="U7" s="41"/>
    </row>
    <row r="8" spans="14:21" ht="13.5">
      <c r="N8" s="37"/>
      <c r="O8" s="41"/>
      <c r="P8" s="41"/>
      <c r="Q8" s="41"/>
      <c r="R8" s="41"/>
      <c r="S8" s="41"/>
      <c r="T8" s="41"/>
      <c r="U8" s="41"/>
    </row>
    <row r="9" spans="8:21" ht="13.5">
      <c r="H9" s="35" t="s">
        <v>33</v>
      </c>
      <c r="K9" s="39" t="s">
        <v>39</v>
      </c>
      <c r="L9" s="57">
        <v>10</v>
      </c>
      <c r="M9" s="37" t="s">
        <v>40</v>
      </c>
      <c r="N9" s="37"/>
      <c r="O9" s="66" t="s">
        <v>232</v>
      </c>
      <c r="P9" s="41"/>
      <c r="Q9" s="41"/>
      <c r="R9" s="41"/>
      <c r="S9" s="41"/>
      <c r="T9" s="41"/>
      <c r="U9" s="41"/>
    </row>
    <row r="10" spans="8:21" ht="13.5">
      <c r="H10" s="35" t="s">
        <v>34</v>
      </c>
      <c r="I10" s="43"/>
      <c r="K10" s="39" t="s">
        <v>41</v>
      </c>
      <c r="L10" s="57">
        <v>20</v>
      </c>
      <c r="M10" s="37" t="s">
        <v>40</v>
      </c>
      <c r="N10" s="37"/>
      <c r="O10" s="67" t="s">
        <v>222</v>
      </c>
      <c r="P10" s="41" t="s">
        <v>205</v>
      </c>
      <c r="Q10" s="41"/>
      <c r="R10" s="41"/>
      <c r="S10" s="41"/>
      <c r="T10" s="41"/>
      <c r="U10" s="41"/>
    </row>
    <row r="11" spans="8:21" ht="13.5">
      <c r="H11" s="35" t="s">
        <v>35</v>
      </c>
      <c r="I11" s="43"/>
      <c r="K11" s="42" t="s">
        <v>42</v>
      </c>
      <c r="L11" s="57">
        <v>6</v>
      </c>
      <c r="M11" s="37" t="s">
        <v>40</v>
      </c>
      <c r="O11" s="67" t="s">
        <v>233</v>
      </c>
      <c r="P11" s="41" t="s">
        <v>234</v>
      </c>
      <c r="Q11" s="41"/>
      <c r="R11" s="41"/>
      <c r="S11" s="41"/>
      <c r="T11" s="41"/>
      <c r="U11" s="41"/>
    </row>
    <row r="12" spans="8:21" ht="13.5">
      <c r="H12" s="35" t="s">
        <v>43</v>
      </c>
      <c r="I12" s="43"/>
      <c r="K12" s="42" t="s">
        <v>44</v>
      </c>
      <c r="L12" s="57">
        <v>11</v>
      </c>
      <c r="M12" s="37" t="s">
        <v>40</v>
      </c>
      <c r="O12" s="67" t="s">
        <v>235</v>
      </c>
      <c r="P12" s="41" t="s">
        <v>206</v>
      </c>
      <c r="Q12" s="41"/>
      <c r="R12" s="41"/>
      <c r="S12" s="41"/>
      <c r="T12" s="41"/>
      <c r="U12" s="41"/>
    </row>
    <row r="13" spans="15:21" ht="13.5">
      <c r="O13" s="67" t="s">
        <v>236</v>
      </c>
      <c r="P13" s="41" t="s">
        <v>207</v>
      </c>
      <c r="Q13" s="41"/>
      <c r="R13" s="41"/>
      <c r="S13" s="41"/>
      <c r="T13" s="41"/>
      <c r="U13" s="41"/>
    </row>
    <row r="14" spans="15:21" ht="13.5">
      <c r="O14" s="67" t="s">
        <v>237</v>
      </c>
      <c r="P14" s="41" t="s">
        <v>208</v>
      </c>
      <c r="Q14" s="41"/>
      <c r="R14" s="41"/>
      <c r="S14" s="41"/>
      <c r="T14" s="41"/>
      <c r="U14" s="41"/>
    </row>
    <row r="15" spans="15:21" ht="13.5">
      <c r="O15" s="67" t="s">
        <v>238</v>
      </c>
      <c r="P15" s="41" t="s">
        <v>209</v>
      </c>
      <c r="Q15" s="41"/>
      <c r="R15" s="41"/>
      <c r="S15" s="41"/>
      <c r="T15" s="41"/>
      <c r="U15" s="41"/>
    </row>
    <row r="16" spans="15:21" ht="13.5">
      <c r="O16" s="67" t="s">
        <v>239</v>
      </c>
      <c r="P16" s="41" t="s">
        <v>210</v>
      </c>
      <c r="Q16" s="41"/>
      <c r="R16" s="41"/>
      <c r="S16" s="41"/>
      <c r="T16" s="41"/>
      <c r="U16" s="41"/>
    </row>
    <row r="17" spans="15:21" ht="13.5">
      <c r="O17" s="67" t="s">
        <v>240</v>
      </c>
      <c r="P17" s="41" t="s">
        <v>211</v>
      </c>
      <c r="Q17" s="41"/>
      <c r="R17" s="41"/>
      <c r="S17" s="41"/>
      <c r="T17" s="41"/>
      <c r="U17" s="41"/>
    </row>
    <row r="18" spans="11:21" ht="13.5">
      <c r="K18" s="37"/>
      <c r="L18" s="37"/>
      <c r="M18" s="37"/>
      <c r="N18" s="37"/>
      <c r="O18" s="67" t="s">
        <v>241</v>
      </c>
      <c r="P18" s="68">
        <v>1</v>
      </c>
      <c r="Q18" s="69" t="s">
        <v>212</v>
      </c>
      <c r="R18" s="41"/>
      <c r="S18" s="41"/>
      <c r="T18" s="41"/>
      <c r="U18" s="41"/>
    </row>
    <row r="19" spans="14:21" ht="13.5">
      <c r="N19" s="37"/>
      <c r="O19" s="41"/>
      <c r="P19" s="68">
        <v>2</v>
      </c>
      <c r="Q19" s="69" t="s">
        <v>215</v>
      </c>
      <c r="R19" s="41"/>
      <c r="S19" s="41"/>
      <c r="T19" s="41"/>
      <c r="U19" s="41"/>
    </row>
    <row r="20" spans="14:21" ht="13.5">
      <c r="N20" s="37"/>
      <c r="O20" s="41"/>
      <c r="P20" s="68">
        <v>3</v>
      </c>
      <c r="Q20" s="69" t="s">
        <v>213</v>
      </c>
      <c r="R20" s="41"/>
      <c r="S20" s="41"/>
      <c r="T20" s="41"/>
      <c r="U20" s="41"/>
    </row>
    <row r="21" spans="14:21" ht="13.5">
      <c r="N21" s="37"/>
      <c r="O21" s="41"/>
      <c r="P21" s="68">
        <v>4</v>
      </c>
      <c r="Q21" s="69" t="s">
        <v>214</v>
      </c>
      <c r="R21" s="41"/>
      <c r="S21" s="41"/>
      <c r="T21" s="41"/>
      <c r="U21" s="41"/>
    </row>
    <row r="22" spans="14:21" ht="16.5">
      <c r="N22" s="37"/>
      <c r="O22" s="41"/>
      <c r="P22" s="68">
        <v>5</v>
      </c>
      <c r="Q22" s="69" t="s">
        <v>217</v>
      </c>
      <c r="R22" s="41"/>
      <c r="S22" s="41"/>
      <c r="T22" s="41"/>
      <c r="U22" s="41"/>
    </row>
    <row r="23" spans="10:21" ht="13.5">
      <c r="J23" s="59"/>
      <c r="N23" s="37"/>
      <c r="O23" s="41"/>
      <c r="P23" s="68">
        <v>6</v>
      </c>
      <c r="Q23" s="69" t="s">
        <v>218</v>
      </c>
      <c r="R23" s="41"/>
      <c r="S23" s="41"/>
      <c r="T23" s="41"/>
      <c r="U23" s="41"/>
    </row>
    <row r="24" spans="10:21" ht="13.5">
      <c r="J24" s="59"/>
      <c r="N24" s="37"/>
      <c r="O24" s="41"/>
      <c r="P24" s="68">
        <v>7</v>
      </c>
      <c r="Q24" s="69" t="s">
        <v>219</v>
      </c>
      <c r="R24" s="41"/>
      <c r="S24" s="41"/>
      <c r="T24" s="41"/>
      <c r="U24" s="41"/>
    </row>
    <row r="25" spans="14:21" ht="13.5">
      <c r="N25" s="37"/>
      <c r="O25" s="41"/>
      <c r="P25" s="68">
        <v>8</v>
      </c>
      <c r="Q25" s="69" t="s">
        <v>220</v>
      </c>
      <c r="R25" s="41"/>
      <c r="S25" s="41"/>
      <c r="T25" s="41"/>
      <c r="U25" s="41"/>
    </row>
    <row r="26" spans="1:21" ht="13.5">
      <c r="A26" s="36" t="s">
        <v>14</v>
      </c>
      <c r="J26" s="37"/>
      <c r="N26" s="37"/>
      <c r="O26" s="41"/>
      <c r="P26" s="68">
        <v>9</v>
      </c>
      <c r="Q26" s="69" t="s">
        <v>214</v>
      </c>
      <c r="R26" s="41"/>
      <c r="S26" s="41"/>
      <c r="T26" s="41"/>
      <c r="U26" s="41"/>
    </row>
    <row r="27" spans="11:21" ht="16.5">
      <c r="K27" s="4"/>
      <c r="N27" s="37"/>
      <c r="O27" s="41"/>
      <c r="P27" s="68">
        <v>10</v>
      </c>
      <c r="Q27" s="69" t="s">
        <v>217</v>
      </c>
      <c r="R27" s="41"/>
      <c r="S27" s="41"/>
      <c r="T27" s="41"/>
      <c r="U27" s="41"/>
    </row>
    <row r="28" spans="1:21" ht="13.5">
      <c r="A28" s="76"/>
      <c r="B28" s="81" t="s">
        <v>87</v>
      </c>
      <c r="C28" s="83" t="s">
        <v>88</v>
      </c>
      <c r="D28" s="83" t="s">
        <v>89</v>
      </c>
      <c r="E28" s="83" t="s">
        <v>90</v>
      </c>
      <c r="F28" s="85" t="s">
        <v>91</v>
      </c>
      <c r="G28" s="48" t="s">
        <v>25</v>
      </c>
      <c r="H28" s="48" t="s">
        <v>93</v>
      </c>
      <c r="I28" s="60" t="s">
        <v>94</v>
      </c>
      <c r="N28" s="37"/>
      <c r="O28" s="41"/>
      <c r="P28" s="68">
        <v>11</v>
      </c>
      <c r="Q28" s="69" t="s">
        <v>218</v>
      </c>
      <c r="R28" s="41"/>
      <c r="S28" s="41"/>
      <c r="T28" s="41"/>
      <c r="U28" s="41"/>
    </row>
    <row r="29" spans="1:21" ht="15.75">
      <c r="A29" s="77"/>
      <c r="B29" s="82"/>
      <c r="C29" s="84"/>
      <c r="D29" s="84"/>
      <c r="E29" s="84"/>
      <c r="F29" s="86"/>
      <c r="G29" s="53" t="s">
        <v>31</v>
      </c>
      <c r="H29" s="53" t="s">
        <v>31</v>
      </c>
      <c r="I29" s="61" t="s">
        <v>31</v>
      </c>
      <c r="N29" s="37"/>
      <c r="O29" s="41"/>
      <c r="P29" s="68">
        <v>12</v>
      </c>
      <c r="Q29" s="69" t="s">
        <v>219</v>
      </c>
      <c r="R29" s="41"/>
      <c r="S29" s="41"/>
      <c r="T29" s="41"/>
      <c r="U29" s="41"/>
    </row>
    <row r="30" spans="1:21" ht="13.5">
      <c r="A30" s="62" t="s">
        <v>85</v>
      </c>
      <c r="B30" s="13">
        <f>BETL(L6,L4,L5,L7,L9,L10,L11,L12,3)</f>
        <v>11.421627155528718</v>
      </c>
      <c r="C30" s="14">
        <f>BETL(L6,L4,L5,L7,L9,L10,L11,L12,4)</f>
        <v>9.07298584978599</v>
      </c>
      <c r="D30" s="14">
        <f>BETL(L6,L4,L5,L7,L9,L10,L11,L12,5)</f>
        <v>1.7667280865314816</v>
      </c>
      <c r="E30" s="14">
        <f>BETL(L6,L4,L5,L7,L9,L10,L11,L12,6)</f>
        <v>0</v>
      </c>
      <c r="F30" s="14">
        <f>BETL(L6,L4,L5,L7,L9,L10,L11,L12,7)</f>
        <v>0.9</v>
      </c>
      <c r="G30" s="15">
        <f>BETL(L6,L4,L5,L7,L9,L10,L11,L12,1)</f>
        <v>1081.6309413030574</v>
      </c>
      <c r="H30" s="15">
        <f>BETL(L6,L4,L5,L7,L9,L10,L11,L12,13)</f>
        <v>360.54364710101913</v>
      </c>
      <c r="I30" s="15">
        <f>BETL(L6,L4,L5,L7,L9,L10,L11,L12,14)</f>
        <v>448.8977187084586</v>
      </c>
      <c r="N30" s="37"/>
      <c r="O30" s="41"/>
      <c r="P30" s="68">
        <v>13</v>
      </c>
      <c r="Q30" s="69" t="s">
        <v>242</v>
      </c>
      <c r="R30" s="41"/>
      <c r="S30" s="41"/>
      <c r="T30" s="41"/>
      <c r="U30" s="41"/>
    </row>
    <row r="31" spans="1:21" ht="13.5">
      <c r="A31" s="62" t="s">
        <v>86</v>
      </c>
      <c r="B31" s="13" t="str">
        <f>BETL(L6,L4,L5,L7,L9,L10,L11,L12,8)</f>
        <v>-</v>
      </c>
      <c r="C31" s="14" t="str">
        <f>BETL(L6,L4,L5,L7,L9,L10,L11,L12,9)</f>
        <v>-</v>
      </c>
      <c r="D31" s="14" t="str">
        <f>BETL(L6,L4,L5,L7,L9,L10,L11,L12,10)</f>
        <v>-</v>
      </c>
      <c r="E31" s="14">
        <f>BETL(L6,L4,L5,L7,L9,L10,L11,L12,11)</f>
        <v>1.18</v>
      </c>
      <c r="F31" s="14">
        <f>BETL(L6,L4,L5,L7,L9,L10,L11,L12,12)</f>
        <v>0</v>
      </c>
      <c r="G31" s="15">
        <f>BETL(L6,L4,L5,L7,L9,L10,L11,L12,2)</f>
        <v>736.2017625000001</v>
      </c>
      <c r="H31" s="15">
        <f>BETL(L6,L4,L5,L7,L9,L10,L11,L12,15)</f>
        <v>245.40058750000003</v>
      </c>
      <c r="I31" s="15">
        <f>BETL(L6,L4,L5,L7,L9,L10,L11,L12,16)</f>
        <v>322.051175</v>
      </c>
      <c r="N31" s="37"/>
      <c r="O31" s="41"/>
      <c r="P31" s="68">
        <v>14</v>
      </c>
      <c r="Q31" s="69" t="s">
        <v>243</v>
      </c>
      <c r="R31" s="41"/>
      <c r="S31" s="41"/>
      <c r="T31" s="41"/>
      <c r="U31" s="41"/>
    </row>
    <row r="32" spans="1:21" ht="13.5">
      <c r="A32" s="78" t="s">
        <v>129</v>
      </c>
      <c r="B32" s="79"/>
      <c r="C32" s="79"/>
      <c r="D32" s="79"/>
      <c r="E32" s="79"/>
      <c r="F32" s="80"/>
      <c r="G32" s="63">
        <f>MIN(G30,G31)</f>
        <v>736.2017625000001</v>
      </c>
      <c r="H32" s="63">
        <f>MIN(H30,H31)</f>
        <v>245.40058750000003</v>
      </c>
      <c r="I32" s="63">
        <f>MIN(I30,I31)</f>
        <v>322.051175</v>
      </c>
      <c r="N32" s="37"/>
      <c r="O32" s="41"/>
      <c r="P32" s="68">
        <v>15</v>
      </c>
      <c r="Q32" s="69" t="s">
        <v>244</v>
      </c>
      <c r="R32" s="41"/>
      <c r="S32" s="41"/>
      <c r="T32" s="41"/>
      <c r="U32" s="41"/>
    </row>
    <row r="33" spans="5:21" ht="13.5">
      <c r="E33" s="58"/>
      <c r="F33" s="58"/>
      <c r="G33" s="59"/>
      <c r="H33" s="59"/>
      <c r="I33" s="59"/>
      <c r="N33" s="37"/>
      <c r="O33" s="41"/>
      <c r="P33" s="68">
        <v>16</v>
      </c>
      <c r="Q33" s="69" t="s">
        <v>243</v>
      </c>
      <c r="R33" s="41"/>
      <c r="S33" s="41"/>
      <c r="T33" s="41"/>
      <c r="U33" s="41"/>
    </row>
    <row r="34" spans="7:14" ht="13.5">
      <c r="G34" s="37"/>
      <c r="H34" s="59"/>
      <c r="I34" s="37"/>
      <c r="N34" s="37"/>
    </row>
    <row r="35" spans="7:20" ht="13.5">
      <c r="G35" s="59"/>
      <c r="H35" s="59"/>
      <c r="I35" s="59"/>
      <c r="N35" s="37"/>
      <c r="O35" s="37"/>
      <c r="P35" s="37"/>
      <c r="Q35" s="37"/>
      <c r="R35" s="37"/>
      <c r="S35" s="37"/>
      <c r="T35" s="37"/>
    </row>
    <row r="36" spans="7:20" ht="13.5">
      <c r="G36" s="59"/>
      <c r="H36" s="59"/>
      <c r="I36" s="59"/>
      <c r="N36" s="37"/>
      <c r="O36" s="37"/>
      <c r="P36" s="37"/>
      <c r="Q36" s="37"/>
      <c r="R36" s="37"/>
      <c r="S36" s="37"/>
      <c r="T36" s="37"/>
    </row>
    <row r="37" spans="14:20" ht="13.5">
      <c r="N37" s="37"/>
      <c r="O37" s="37"/>
      <c r="P37" s="37"/>
      <c r="Q37" s="37"/>
      <c r="R37" s="37"/>
      <c r="S37" s="37"/>
      <c r="T37" s="37"/>
    </row>
    <row r="38" spans="14:20" ht="13.5">
      <c r="N38" s="37"/>
      <c r="O38" s="37"/>
      <c r="P38" s="37"/>
      <c r="Q38" s="37"/>
      <c r="R38" s="37"/>
      <c r="S38" s="37"/>
      <c r="T38" s="37"/>
    </row>
    <row r="39" spans="14:20" ht="13.5">
      <c r="N39" s="37"/>
      <c r="O39" s="37"/>
      <c r="P39" s="37"/>
      <c r="Q39" s="37"/>
      <c r="R39" s="37"/>
      <c r="S39" s="37"/>
      <c r="T39" s="37"/>
    </row>
    <row r="40" spans="14:20" ht="13.5">
      <c r="N40" s="37"/>
      <c r="O40" s="37"/>
      <c r="P40" s="37"/>
      <c r="Q40" s="37"/>
      <c r="R40" s="37"/>
      <c r="S40" s="37"/>
      <c r="T40" s="37"/>
    </row>
    <row r="41" spans="14:20" ht="13.5">
      <c r="N41" s="37"/>
      <c r="O41" s="37"/>
      <c r="P41" s="37"/>
      <c r="Q41" s="37"/>
      <c r="R41" s="37"/>
      <c r="S41" s="37"/>
      <c r="T41" s="37"/>
    </row>
    <row r="42" spans="14:20" ht="13.5">
      <c r="N42" s="37"/>
      <c r="O42" s="37"/>
      <c r="P42" s="37"/>
      <c r="Q42" s="37"/>
      <c r="R42" s="37"/>
      <c r="S42" s="37"/>
      <c r="T42" s="37"/>
    </row>
    <row r="62" ht="13.5">
      <c r="A62" s="64"/>
    </row>
    <row r="63" ht="13.5">
      <c r="A63" s="64"/>
    </row>
  </sheetData>
  <sheetProtection/>
  <mergeCells count="7">
    <mergeCell ref="A28:A29"/>
    <mergeCell ref="A32:F32"/>
    <mergeCell ref="B28:B29"/>
    <mergeCell ref="C28:C29"/>
    <mergeCell ref="D28:D29"/>
    <mergeCell ref="E28:E29"/>
    <mergeCell ref="F28:F29"/>
  </mergeCells>
  <dataValidations count="4">
    <dataValidation type="custom" allowBlank="1" showInputMessage="1" showErrorMessage="1" sqref="L12">
      <formula1>AND(L12&gt;L11)</formula1>
    </dataValidation>
    <dataValidation type="decimal" allowBlank="1" showInputMessage="1" showErrorMessage="1" sqref="L6">
      <formula1>0</formula1>
      <formula2>90</formula2>
    </dataValidation>
    <dataValidation type="decimal" allowBlank="1" showInputMessage="1" showErrorMessage="1" sqref="L9:L10">
      <formula1>0</formula1>
      <formula2>1000</formula2>
    </dataValidation>
    <dataValidation type="decimal" allowBlank="1" showInputMessage="1" showErrorMessage="1" sqref="L11 L4:L5 L7">
      <formula1>0</formula1>
      <formula2>100</formula2>
    </dataValidation>
  </dataValidations>
  <printOptions/>
  <pageMargins left="0.5905511811023623" right="0.1968503937007874" top="0.984251968503937" bottom="0.984251968503937" header="0.5118110236220472" footer="0.5118110236220472"/>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Sheet2"/>
  <dimension ref="A1:M85"/>
  <sheetViews>
    <sheetView zoomScale="90" zoomScaleNormal="90" workbookViewId="0" topLeftCell="A64">
      <selection activeCell="J82" sqref="J82"/>
    </sheetView>
  </sheetViews>
  <sheetFormatPr defaultColWidth="9.00390625" defaultRowHeight="13.5"/>
  <cols>
    <col min="2" max="2" width="11.625" style="0" bestFit="1" customWidth="1"/>
  </cols>
  <sheetData>
    <row r="1" spans="1:3" ht="13.5">
      <c r="A1" s="6" t="s">
        <v>45</v>
      </c>
      <c r="C1" s="7" t="s">
        <v>182</v>
      </c>
    </row>
    <row r="2" spans="1:3" ht="13.5">
      <c r="A2" s="6"/>
      <c r="C2" s="7" t="s">
        <v>260</v>
      </c>
    </row>
    <row r="3" spans="1:3" ht="13.5">
      <c r="A3" s="6"/>
      <c r="C3" s="7" t="s">
        <v>179</v>
      </c>
    </row>
    <row r="4" ht="13.5">
      <c r="B4" s="3" t="s">
        <v>165</v>
      </c>
    </row>
    <row r="5" spans="1:3" ht="13.5">
      <c r="A5" s="2" t="s">
        <v>66</v>
      </c>
      <c r="B5" s="17"/>
      <c r="C5" t="s">
        <v>246</v>
      </c>
    </row>
    <row r="6" spans="1:2" ht="13.5">
      <c r="A6" s="2" t="s">
        <v>66</v>
      </c>
      <c r="B6" s="8" t="s">
        <v>127</v>
      </c>
    </row>
    <row r="7" spans="1:2" ht="13.5">
      <c r="A7" s="2" t="s">
        <v>67</v>
      </c>
      <c r="B7" s="8" t="s">
        <v>164</v>
      </c>
    </row>
    <row r="8" spans="1:2" ht="13.5">
      <c r="A8" s="2" t="s">
        <v>68</v>
      </c>
      <c r="B8" s="1" t="s">
        <v>64</v>
      </c>
    </row>
    <row r="9" spans="1:2" ht="13.5">
      <c r="A9" s="2" t="s">
        <v>69</v>
      </c>
      <c r="B9" s="1" t="s">
        <v>65</v>
      </c>
    </row>
    <row r="10" spans="1:2" ht="13.5">
      <c r="A10" s="2" t="s">
        <v>68</v>
      </c>
      <c r="B10" s="1" t="s">
        <v>162</v>
      </c>
    </row>
    <row r="11" ht="13.5">
      <c r="B11" s="3" t="s">
        <v>166</v>
      </c>
    </row>
    <row r="12" spans="1:3" ht="13.5">
      <c r="A12" s="2" t="s">
        <v>66</v>
      </c>
      <c r="B12" s="17"/>
      <c r="C12" t="s">
        <v>246</v>
      </c>
    </row>
    <row r="13" spans="1:2" ht="13.5">
      <c r="A13" s="2" t="s">
        <v>66</v>
      </c>
      <c r="B13" s="8" t="s">
        <v>127</v>
      </c>
    </row>
    <row r="14" spans="1:2" ht="13.5">
      <c r="A14" s="2" t="s">
        <v>66</v>
      </c>
      <c r="B14" s="5" t="s">
        <v>130</v>
      </c>
    </row>
    <row r="15" spans="1:2" ht="13.5">
      <c r="A15" s="2"/>
      <c r="B15" s="5" t="s">
        <v>176</v>
      </c>
    </row>
    <row r="16" spans="1:2" ht="13.5">
      <c r="A16" s="2"/>
      <c r="B16" s="5" t="s">
        <v>177</v>
      </c>
    </row>
    <row r="17" spans="1:2" ht="13.5">
      <c r="A17" s="2"/>
      <c r="B17" s="5" t="s">
        <v>183</v>
      </c>
    </row>
    <row r="18" spans="1:2" ht="13.5">
      <c r="A18" s="2"/>
      <c r="B18" s="5" t="s">
        <v>167</v>
      </c>
    </row>
    <row r="19" spans="1:2" ht="13.5">
      <c r="A19" s="2" t="s">
        <v>67</v>
      </c>
      <c r="B19" s="8" t="s">
        <v>107</v>
      </c>
    </row>
    <row r="20" spans="1:2" ht="13.5">
      <c r="A20" s="2" t="s">
        <v>68</v>
      </c>
      <c r="B20" s="1" t="s">
        <v>131</v>
      </c>
    </row>
    <row r="21" spans="1:2" ht="13.5">
      <c r="A21" s="2" t="s">
        <v>68</v>
      </c>
      <c r="B21" s="1" t="s">
        <v>162</v>
      </c>
    </row>
    <row r="22" spans="1:2" ht="13.5">
      <c r="A22" s="2"/>
      <c r="B22" s="1"/>
    </row>
    <row r="23" ht="13.5">
      <c r="A23" s="6" t="s">
        <v>46</v>
      </c>
    </row>
    <row r="24" ht="13.5">
      <c r="A24" s="6"/>
    </row>
    <row r="25" spans="1:3" ht="13.5">
      <c r="A25" t="s">
        <v>47</v>
      </c>
      <c r="C25" s="9" t="s">
        <v>168</v>
      </c>
    </row>
    <row r="26" ht="13.5">
      <c r="C26" s="9" t="s">
        <v>60</v>
      </c>
    </row>
    <row r="27" ht="13.5">
      <c r="C27" s="9" t="s">
        <v>106</v>
      </c>
    </row>
    <row r="28" ht="13.5">
      <c r="C28" s="9" t="s">
        <v>169</v>
      </c>
    </row>
    <row r="29" ht="13.5">
      <c r="C29" s="9" t="s">
        <v>60</v>
      </c>
    </row>
    <row r="30" ht="13.5">
      <c r="C30" s="9" t="s">
        <v>108</v>
      </c>
    </row>
    <row r="31" ht="13.5">
      <c r="C31" s="9" t="s">
        <v>184</v>
      </c>
    </row>
    <row r="32" ht="13.5">
      <c r="C32" s="9"/>
    </row>
    <row r="33" spans="1:3" ht="13.5">
      <c r="A33" t="s">
        <v>48</v>
      </c>
      <c r="C33" t="s">
        <v>61</v>
      </c>
    </row>
    <row r="34" ht="13.5">
      <c r="C34" t="s">
        <v>128</v>
      </c>
    </row>
    <row r="35" spans="1:13" ht="14.25" thickBot="1">
      <c r="A35" s="111" t="s">
        <v>23</v>
      </c>
      <c r="B35" s="112"/>
      <c r="C35" s="112"/>
      <c r="D35" s="112"/>
      <c r="E35" s="113"/>
      <c r="F35" s="111" t="s">
        <v>119</v>
      </c>
      <c r="G35" s="113"/>
      <c r="H35" s="111" t="s">
        <v>58</v>
      </c>
      <c r="I35" s="113"/>
      <c r="J35" s="111" t="s">
        <v>24</v>
      </c>
      <c r="K35" s="113"/>
      <c r="L35" s="107" t="s">
        <v>57</v>
      </c>
      <c r="M35" s="108"/>
    </row>
    <row r="36" spans="1:13" ht="14.25" thickTop="1">
      <c r="A36" s="10" t="s">
        <v>111</v>
      </c>
      <c r="B36" s="9"/>
      <c r="C36" s="9"/>
      <c r="D36" s="9"/>
      <c r="E36" s="9"/>
      <c r="F36" s="109" t="s">
        <v>115</v>
      </c>
      <c r="G36" s="110"/>
      <c r="H36" s="99" t="s">
        <v>25</v>
      </c>
      <c r="I36" s="100"/>
      <c r="J36" s="99" t="s">
        <v>70</v>
      </c>
      <c r="K36" s="100"/>
      <c r="L36" s="103" t="s">
        <v>71</v>
      </c>
      <c r="M36" s="104"/>
    </row>
    <row r="37" spans="1:13" ht="13.5">
      <c r="A37" s="11" t="s">
        <v>247</v>
      </c>
      <c r="B37" s="12" t="s">
        <v>22</v>
      </c>
      <c r="C37" s="12"/>
      <c r="D37" s="12"/>
      <c r="E37" s="12"/>
      <c r="F37" s="89"/>
      <c r="G37" s="90"/>
      <c r="H37" s="105"/>
      <c r="I37" s="106"/>
      <c r="J37" s="101"/>
      <c r="K37" s="102"/>
      <c r="L37" s="105"/>
      <c r="M37" s="106"/>
    </row>
    <row r="38" spans="1:13" ht="13.5">
      <c r="A38" s="10" t="s">
        <v>59</v>
      </c>
      <c r="B38" s="9"/>
      <c r="C38" s="9"/>
      <c r="D38" s="9"/>
      <c r="E38" s="9"/>
      <c r="F38" s="87" t="s">
        <v>116</v>
      </c>
      <c r="G38" s="88"/>
      <c r="H38" s="91" t="s">
        <v>27</v>
      </c>
      <c r="I38" s="92"/>
      <c r="J38" s="91" t="s">
        <v>72</v>
      </c>
      <c r="K38" s="92"/>
      <c r="L38" s="93" t="s">
        <v>73</v>
      </c>
      <c r="M38" s="94"/>
    </row>
    <row r="39" spans="1:13" ht="13.5">
      <c r="A39" s="11" t="s">
        <v>248</v>
      </c>
      <c r="B39" s="12" t="s">
        <v>26</v>
      </c>
      <c r="C39" s="12"/>
      <c r="D39" s="12"/>
      <c r="E39" s="12"/>
      <c r="F39" s="89"/>
      <c r="G39" s="90"/>
      <c r="H39" s="95" t="s">
        <v>28</v>
      </c>
      <c r="I39" s="96"/>
      <c r="J39" s="95" t="s">
        <v>74</v>
      </c>
      <c r="K39" s="96"/>
      <c r="L39" s="97" t="s">
        <v>75</v>
      </c>
      <c r="M39" s="98"/>
    </row>
    <row r="40" spans="1:13" ht="13.5">
      <c r="A40" s="10" t="s">
        <v>112</v>
      </c>
      <c r="B40" s="9"/>
      <c r="C40" s="9"/>
      <c r="D40" s="9"/>
      <c r="E40" s="9"/>
      <c r="F40" s="87" t="s">
        <v>117</v>
      </c>
      <c r="G40" s="88"/>
      <c r="H40" s="91" t="s">
        <v>27</v>
      </c>
      <c r="I40" s="92"/>
      <c r="J40" s="91" t="s">
        <v>76</v>
      </c>
      <c r="K40" s="92"/>
      <c r="L40" s="93" t="s">
        <v>77</v>
      </c>
      <c r="M40" s="94"/>
    </row>
    <row r="41" spans="1:13" ht="13.5">
      <c r="A41" s="11" t="s">
        <v>249</v>
      </c>
      <c r="B41" s="12" t="s">
        <v>29</v>
      </c>
      <c r="C41" s="12"/>
      <c r="D41" s="12"/>
      <c r="E41" s="12"/>
      <c r="F41" s="89"/>
      <c r="G41" s="90"/>
      <c r="H41" s="95" t="s">
        <v>28</v>
      </c>
      <c r="I41" s="96"/>
      <c r="J41" s="95" t="s">
        <v>78</v>
      </c>
      <c r="K41" s="96"/>
      <c r="L41" s="97" t="s">
        <v>79</v>
      </c>
      <c r="M41" s="98"/>
    </row>
    <row r="42" spans="1:13" ht="13.5">
      <c r="A42" s="10" t="s">
        <v>114</v>
      </c>
      <c r="B42" s="9"/>
      <c r="C42" s="9"/>
      <c r="D42" s="9"/>
      <c r="E42" s="9"/>
      <c r="F42" s="87" t="s">
        <v>116</v>
      </c>
      <c r="G42" s="88"/>
      <c r="H42" s="91" t="s">
        <v>27</v>
      </c>
      <c r="I42" s="92"/>
      <c r="J42" s="91" t="s">
        <v>133</v>
      </c>
      <c r="K42" s="92"/>
      <c r="L42" s="93" t="s">
        <v>135</v>
      </c>
      <c r="M42" s="94"/>
    </row>
    <row r="43" spans="1:13" ht="13.5">
      <c r="A43" s="11" t="s">
        <v>250</v>
      </c>
      <c r="B43" s="12" t="s">
        <v>132</v>
      </c>
      <c r="C43" s="12"/>
      <c r="D43" s="12"/>
      <c r="E43" s="12"/>
      <c r="F43" s="89"/>
      <c r="G43" s="90"/>
      <c r="H43" s="95" t="s">
        <v>28</v>
      </c>
      <c r="I43" s="96"/>
      <c r="J43" s="95" t="s">
        <v>134</v>
      </c>
      <c r="K43" s="96"/>
      <c r="L43" s="97" t="s">
        <v>136</v>
      </c>
      <c r="M43" s="98"/>
    </row>
    <row r="44" spans="1:13" ht="13.5">
      <c r="A44" s="10" t="s">
        <v>59</v>
      </c>
      <c r="B44" s="9"/>
      <c r="C44" s="9"/>
      <c r="D44" s="9"/>
      <c r="E44" s="9"/>
      <c r="F44" s="87" t="s">
        <v>117</v>
      </c>
      <c r="G44" s="88"/>
      <c r="H44" s="91" t="s">
        <v>27</v>
      </c>
      <c r="I44" s="92"/>
      <c r="J44" s="91" t="s">
        <v>138</v>
      </c>
      <c r="K44" s="92"/>
      <c r="L44" s="93" t="s">
        <v>140</v>
      </c>
      <c r="M44" s="94"/>
    </row>
    <row r="45" spans="1:13" ht="13.5">
      <c r="A45" s="11" t="s">
        <v>251</v>
      </c>
      <c r="B45" s="12" t="s">
        <v>137</v>
      </c>
      <c r="C45" s="12"/>
      <c r="D45" s="12"/>
      <c r="E45" s="12"/>
      <c r="F45" s="89"/>
      <c r="G45" s="90"/>
      <c r="H45" s="95" t="s">
        <v>28</v>
      </c>
      <c r="I45" s="96"/>
      <c r="J45" s="95" t="s">
        <v>139</v>
      </c>
      <c r="K45" s="96"/>
      <c r="L45" s="97" t="s">
        <v>141</v>
      </c>
      <c r="M45" s="98"/>
    </row>
    <row r="46" spans="1:13" ht="13.5">
      <c r="A46" s="24" t="s">
        <v>113</v>
      </c>
      <c r="B46" s="25"/>
      <c r="C46" s="25"/>
      <c r="D46" s="25"/>
      <c r="E46" s="26"/>
      <c r="F46" s="87" t="s">
        <v>118</v>
      </c>
      <c r="G46" s="88"/>
      <c r="H46" s="91" t="s">
        <v>27</v>
      </c>
      <c r="I46" s="92"/>
      <c r="J46" s="91" t="s">
        <v>80</v>
      </c>
      <c r="K46" s="92"/>
      <c r="L46" s="93" t="s">
        <v>80</v>
      </c>
      <c r="M46" s="94"/>
    </row>
    <row r="47" spans="1:13" ht="13.5">
      <c r="A47" s="11" t="s">
        <v>252</v>
      </c>
      <c r="B47" s="12" t="s">
        <v>29</v>
      </c>
      <c r="C47" s="12"/>
      <c r="D47" s="12"/>
      <c r="E47" s="12"/>
      <c r="F47" s="89"/>
      <c r="G47" s="90"/>
      <c r="H47" s="95" t="s">
        <v>28</v>
      </c>
      <c r="I47" s="96"/>
      <c r="J47" s="95" t="s">
        <v>81</v>
      </c>
      <c r="K47" s="96"/>
      <c r="L47" s="97" t="s">
        <v>81</v>
      </c>
      <c r="M47" s="98"/>
    </row>
    <row r="48" spans="1:13" ht="13.5">
      <c r="A48" s="10" t="s">
        <v>59</v>
      </c>
      <c r="B48" s="9"/>
      <c r="C48" s="9"/>
      <c r="D48" s="9"/>
      <c r="E48" s="9"/>
      <c r="F48" s="87" t="s">
        <v>117</v>
      </c>
      <c r="G48" s="88"/>
      <c r="H48" s="91" t="s">
        <v>27</v>
      </c>
      <c r="I48" s="92"/>
      <c r="J48" s="91" t="s">
        <v>82</v>
      </c>
      <c r="K48" s="92"/>
      <c r="L48" s="93" t="s">
        <v>82</v>
      </c>
      <c r="M48" s="94"/>
    </row>
    <row r="49" spans="1:13" ht="13.5">
      <c r="A49" s="11" t="s">
        <v>253</v>
      </c>
      <c r="B49" s="12" t="s">
        <v>30</v>
      </c>
      <c r="C49" s="12"/>
      <c r="D49" s="12"/>
      <c r="E49" s="12"/>
      <c r="F49" s="89"/>
      <c r="G49" s="90"/>
      <c r="H49" s="95" t="s">
        <v>28</v>
      </c>
      <c r="I49" s="96"/>
      <c r="J49" s="95" t="s">
        <v>83</v>
      </c>
      <c r="K49" s="96"/>
      <c r="L49" s="97" t="s">
        <v>83</v>
      </c>
      <c r="M49" s="98"/>
    </row>
    <row r="50" spans="1:13" ht="13.5">
      <c r="A50" s="10" t="s">
        <v>142</v>
      </c>
      <c r="B50" s="9"/>
      <c r="C50" s="9"/>
      <c r="D50" s="9"/>
      <c r="E50" s="9"/>
      <c r="F50" s="87" t="s">
        <v>143</v>
      </c>
      <c r="G50" s="88"/>
      <c r="H50" s="91" t="s">
        <v>120</v>
      </c>
      <c r="I50" s="92"/>
      <c r="J50" s="91" t="s">
        <v>144</v>
      </c>
      <c r="K50" s="92"/>
      <c r="L50" s="93" t="s">
        <v>146</v>
      </c>
      <c r="M50" s="94"/>
    </row>
    <row r="51" spans="1:13" ht="13.5">
      <c r="A51" s="11" t="s">
        <v>254</v>
      </c>
      <c r="B51" s="28">
        <v>3.2</v>
      </c>
      <c r="C51" s="12"/>
      <c r="D51" s="12"/>
      <c r="E51" s="12"/>
      <c r="F51" s="89"/>
      <c r="G51" s="90"/>
      <c r="H51" s="95" t="s">
        <v>121</v>
      </c>
      <c r="I51" s="96"/>
      <c r="J51" s="95" t="s">
        <v>145</v>
      </c>
      <c r="K51" s="96"/>
      <c r="L51" s="97" t="s">
        <v>147</v>
      </c>
      <c r="M51" s="98"/>
    </row>
    <row r="52" spans="1:13" ht="13.5">
      <c r="A52" s="10" t="s">
        <v>59</v>
      </c>
      <c r="B52" s="9"/>
      <c r="C52" s="9"/>
      <c r="D52" s="9"/>
      <c r="E52" s="9"/>
      <c r="F52" s="87" t="s">
        <v>110</v>
      </c>
      <c r="G52" s="88"/>
      <c r="H52" s="91" t="s">
        <v>120</v>
      </c>
      <c r="I52" s="92"/>
      <c r="J52" s="91" t="s">
        <v>148</v>
      </c>
      <c r="K52" s="92"/>
      <c r="L52" s="93" t="s">
        <v>150</v>
      </c>
      <c r="M52" s="94"/>
    </row>
    <row r="53" spans="1:13" ht="13.5">
      <c r="A53" s="11" t="s">
        <v>255</v>
      </c>
      <c r="B53" s="28">
        <v>4.1</v>
      </c>
      <c r="C53" s="12"/>
      <c r="D53" s="12"/>
      <c r="E53" s="27"/>
      <c r="F53" s="89"/>
      <c r="G53" s="90"/>
      <c r="H53" s="95" t="s">
        <v>121</v>
      </c>
      <c r="I53" s="96"/>
      <c r="J53" s="95" t="s">
        <v>149</v>
      </c>
      <c r="K53" s="96"/>
      <c r="L53" s="97" t="s">
        <v>185</v>
      </c>
      <c r="M53" s="98"/>
    </row>
    <row r="54" spans="1:13" ht="13.5">
      <c r="A54" s="10" t="s">
        <v>114</v>
      </c>
      <c r="B54" s="9"/>
      <c r="C54" s="9"/>
      <c r="D54" s="9"/>
      <c r="E54" s="9"/>
      <c r="F54" s="87" t="s">
        <v>110</v>
      </c>
      <c r="G54" s="88"/>
      <c r="H54" s="91" t="s">
        <v>120</v>
      </c>
      <c r="I54" s="92"/>
      <c r="J54" s="91" t="s">
        <v>122</v>
      </c>
      <c r="K54" s="92"/>
      <c r="L54" s="93" t="s">
        <v>124</v>
      </c>
      <c r="M54" s="94"/>
    </row>
    <row r="55" spans="1:13" ht="13.5">
      <c r="A55" s="11" t="s">
        <v>256</v>
      </c>
      <c r="B55" s="12" t="s">
        <v>109</v>
      </c>
      <c r="C55" s="12"/>
      <c r="D55" s="12"/>
      <c r="E55" s="12"/>
      <c r="F55" s="89"/>
      <c r="G55" s="90"/>
      <c r="H55" s="95" t="s">
        <v>121</v>
      </c>
      <c r="I55" s="96"/>
      <c r="J55" s="95" t="s">
        <v>123</v>
      </c>
      <c r="K55" s="96"/>
      <c r="L55" s="97" t="s">
        <v>125</v>
      </c>
      <c r="M55" s="98"/>
    </row>
    <row r="56" spans="1:13" ht="13.5">
      <c r="A56" s="29" t="s">
        <v>170</v>
      </c>
      <c r="B56" s="9"/>
      <c r="C56" s="9"/>
      <c r="D56" s="9"/>
      <c r="E56" s="9"/>
      <c r="F56" s="19"/>
      <c r="G56" s="19"/>
      <c r="H56" s="20"/>
      <c r="I56" s="20"/>
      <c r="J56" s="20"/>
      <c r="K56" s="20"/>
      <c r="L56" s="20"/>
      <c r="M56" s="20"/>
    </row>
    <row r="57" spans="1:13" ht="13.5">
      <c r="A57" s="30"/>
      <c r="B57" s="9"/>
      <c r="C57" s="9"/>
      <c r="D57" s="9"/>
      <c r="E57" s="9"/>
      <c r="F57" s="19"/>
      <c r="G57" s="19"/>
      <c r="H57" s="20"/>
      <c r="I57" s="20"/>
      <c r="J57" s="20"/>
      <c r="K57" s="20"/>
      <c r="L57" s="20"/>
      <c r="M57" s="20"/>
    </row>
    <row r="58" spans="1:13" ht="13.5">
      <c r="A58" s="9"/>
      <c r="B58" s="9"/>
      <c r="C58" s="9"/>
      <c r="D58" s="9"/>
      <c r="E58" s="9"/>
      <c r="F58" s="19"/>
      <c r="G58" s="19"/>
      <c r="H58" s="20"/>
      <c r="I58" s="20"/>
      <c r="J58" s="20"/>
      <c r="K58" s="20"/>
      <c r="L58" s="20"/>
      <c r="M58" s="20"/>
    </row>
    <row r="59" spans="1:3" ht="13.5">
      <c r="A59" t="s">
        <v>49</v>
      </c>
      <c r="C59" t="s">
        <v>62</v>
      </c>
    </row>
    <row r="61" spans="1:3" ht="13.5">
      <c r="A61" t="s">
        <v>50</v>
      </c>
      <c r="C61" t="s">
        <v>51</v>
      </c>
    </row>
    <row r="62" ht="13.5">
      <c r="C62" t="s">
        <v>52</v>
      </c>
    </row>
    <row r="63" ht="13.5">
      <c r="C63" t="s">
        <v>63</v>
      </c>
    </row>
    <row r="66" spans="1:12" ht="13.5">
      <c r="A66" s="70" t="s">
        <v>258</v>
      </c>
      <c r="B66" s="71"/>
      <c r="C66" s="72"/>
      <c r="D66" s="70" t="s">
        <v>259</v>
      </c>
      <c r="E66" s="71"/>
      <c r="F66" s="71"/>
      <c r="G66" s="71"/>
      <c r="H66" s="71"/>
      <c r="I66" s="71"/>
      <c r="J66" s="71"/>
      <c r="K66" s="71"/>
      <c r="L66" s="71"/>
    </row>
    <row r="67" spans="1:12" ht="13.5">
      <c r="A67" s="71"/>
      <c r="B67" s="71"/>
      <c r="C67" s="71"/>
      <c r="D67" s="70" t="s">
        <v>262</v>
      </c>
      <c r="E67" s="71"/>
      <c r="F67" s="71"/>
      <c r="G67" s="71"/>
      <c r="H67" s="71"/>
      <c r="I67" s="71"/>
      <c r="J67" s="71"/>
      <c r="K67" s="71"/>
      <c r="L67" s="71"/>
    </row>
    <row r="68" spans="1:12" ht="13.5">
      <c r="A68" s="71"/>
      <c r="B68" s="71"/>
      <c r="C68" s="71"/>
      <c r="D68" s="70" t="s">
        <v>263</v>
      </c>
      <c r="E68" s="71"/>
      <c r="F68" s="71"/>
      <c r="G68" s="71"/>
      <c r="H68" s="71"/>
      <c r="I68" s="71"/>
      <c r="J68" s="71"/>
      <c r="K68" s="71"/>
      <c r="L68" s="71"/>
    </row>
    <row r="70" ht="13.5">
      <c r="A70" s="6" t="s">
        <v>53</v>
      </c>
    </row>
    <row r="71" ht="13.5">
      <c r="A71" t="s">
        <v>54</v>
      </c>
    </row>
    <row r="72" ht="13.5">
      <c r="A72" t="s">
        <v>84</v>
      </c>
    </row>
    <row r="73" ht="13.5">
      <c r="A73" t="s">
        <v>171</v>
      </c>
    </row>
    <row r="74" ht="13.5">
      <c r="A74" t="s">
        <v>172</v>
      </c>
    </row>
    <row r="75" ht="13.5">
      <c r="A75" t="s">
        <v>55</v>
      </c>
    </row>
    <row r="76" spans="1:11" ht="13.5">
      <c r="A76" t="s">
        <v>180</v>
      </c>
      <c r="G76" s="22" t="s">
        <v>126</v>
      </c>
      <c r="K76" t="s">
        <v>173</v>
      </c>
    </row>
    <row r="77" ht="13.5">
      <c r="A77" t="s">
        <v>181</v>
      </c>
    </row>
    <row r="79" ht="13.5">
      <c r="A79" s="6" t="s">
        <v>56</v>
      </c>
    </row>
    <row r="80" spans="1:3" ht="13.5">
      <c r="A80" s="6"/>
      <c r="B80" s="23">
        <v>38461</v>
      </c>
      <c r="C80" t="s">
        <v>264</v>
      </c>
    </row>
    <row r="81" spans="1:3" ht="13.5">
      <c r="A81" s="6"/>
      <c r="B81" s="21">
        <v>37290</v>
      </c>
      <c r="C81" t="s">
        <v>245</v>
      </c>
    </row>
    <row r="82" spans="1:3" ht="13.5">
      <c r="A82" s="6"/>
      <c r="B82" s="21">
        <v>37241</v>
      </c>
      <c r="C82" t="s">
        <v>257</v>
      </c>
    </row>
    <row r="83" spans="2:3" ht="13.5">
      <c r="B83" s="21">
        <v>37220</v>
      </c>
      <c r="C83" t="s">
        <v>175</v>
      </c>
    </row>
    <row r="84" spans="1:3" ht="13.5">
      <c r="A84" t="s">
        <v>174</v>
      </c>
      <c r="B84" s="21">
        <v>37205</v>
      </c>
      <c r="C84" t="s">
        <v>178</v>
      </c>
    </row>
    <row r="85" ht="13.5">
      <c r="B85" s="23"/>
    </row>
  </sheetData>
  <sheetProtection/>
  <mergeCells count="72">
    <mergeCell ref="F50:G51"/>
    <mergeCell ref="H50:I50"/>
    <mergeCell ref="J50:K50"/>
    <mergeCell ref="L50:M50"/>
    <mergeCell ref="H51:I51"/>
    <mergeCell ref="J51:K51"/>
    <mergeCell ref="L51:M51"/>
    <mergeCell ref="F44:G45"/>
    <mergeCell ref="H44:I44"/>
    <mergeCell ref="J44:K44"/>
    <mergeCell ref="L44:M44"/>
    <mergeCell ref="H45:I45"/>
    <mergeCell ref="J45:K45"/>
    <mergeCell ref="L45:M45"/>
    <mergeCell ref="F42:G43"/>
    <mergeCell ref="H42:I42"/>
    <mergeCell ref="J42:K42"/>
    <mergeCell ref="L42:M42"/>
    <mergeCell ref="H43:I43"/>
    <mergeCell ref="J43:K43"/>
    <mergeCell ref="L43:M43"/>
    <mergeCell ref="A35:E35"/>
    <mergeCell ref="F35:G35"/>
    <mergeCell ref="H35:I35"/>
    <mergeCell ref="J35:K35"/>
    <mergeCell ref="L35:M35"/>
    <mergeCell ref="F36:G37"/>
    <mergeCell ref="F38:G39"/>
    <mergeCell ref="F40:G41"/>
    <mergeCell ref="H36:I37"/>
    <mergeCell ref="L38:M38"/>
    <mergeCell ref="L39:M39"/>
    <mergeCell ref="L40:M40"/>
    <mergeCell ref="L41:M41"/>
    <mergeCell ref="H38:I38"/>
    <mergeCell ref="F46:G47"/>
    <mergeCell ref="F48:G49"/>
    <mergeCell ref="J38:K38"/>
    <mergeCell ref="J39:K39"/>
    <mergeCell ref="J40:K40"/>
    <mergeCell ref="J41:K41"/>
    <mergeCell ref="J46:K46"/>
    <mergeCell ref="J47:K47"/>
    <mergeCell ref="J48:K48"/>
    <mergeCell ref="J49:K49"/>
    <mergeCell ref="H39:I39"/>
    <mergeCell ref="H40:I40"/>
    <mergeCell ref="L46:M46"/>
    <mergeCell ref="L47:M47"/>
    <mergeCell ref="L48:M48"/>
    <mergeCell ref="L49:M49"/>
    <mergeCell ref="H41:I41"/>
    <mergeCell ref="H46:I46"/>
    <mergeCell ref="H47:I47"/>
    <mergeCell ref="H48:I48"/>
    <mergeCell ref="J36:K37"/>
    <mergeCell ref="L36:M37"/>
    <mergeCell ref="F54:G55"/>
    <mergeCell ref="H54:I54"/>
    <mergeCell ref="J54:K54"/>
    <mergeCell ref="L54:M54"/>
    <mergeCell ref="H55:I55"/>
    <mergeCell ref="J55:K55"/>
    <mergeCell ref="L55:M55"/>
    <mergeCell ref="H49:I49"/>
    <mergeCell ref="F52:G53"/>
    <mergeCell ref="H52:I52"/>
    <mergeCell ref="J52:K52"/>
    <mergeCell ref="L52:M52"/>
    <mergeCell ref="H53:I53"/>
    <mergeCell ref="J53:K53"/>
    <mergeCell ref="L53:M53"/>
  </mergeCells>
  <hyperlinks>
    <hyperlink ref="G76" r:id="rId1" display=" Structural_Design_Factory@hotmail.com"/>
    <hyperlink ref="I74" r:id="rId2" display=" Structural_Design_Factory@hotmail.com"/>
  </hyperlinks>
  <printOptions/>
  <pageMargins left="0.75" right="0.75" top="1" bottom="1" header="0.512" footer="0.512"/>
  <pageSetup orientation="landscape" paperSize="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SDF構造設計工場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1・2層地盤の支持力計算プログラム</dc:title>
  <dc:subject>G_BEC</dc:subject>
  <dc:creator>SDF構造設計工場</dc:creator>
  <cp:keywords/>
  <dc:description/>
  <cp:lastModifiedBy>struct_factory</cp:lastModifiedBy>
  <cp:lastPrinted>2001-11-24T02:22:44Z</cp:lastPrinted>
  <dcterms:created xsi:type="dcterms:W3CDTF">2001-10-31T04:16:28Z</dcterms:created>
  <dcterms:modified xsi:type="dcterms:W3CDTF">2005-04-19T12:01:27Z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